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ТЕНДЕР 1 - ЗАКЛУЧЕНОДел 1-5 - Анекс 1-5\Т1 - ДЕЛ - 5 - Анекс 5\Т1-ДЕЛ 5 ПРЕДМЕР\"/>
    </mc:Choice>
  </mc:AlternateContent>
  <bookViews>
    <workbookView xWindow="0" yWindow="0" windowWidth="20490" windowHeight="7020"/>
  </bookViews>
  <sheets>
    <sheet name="Општина Неготино" sheetId="9" r:id="rId1"/>
    <sheet name="Општина Богданци" sheetId="12" r:id="rId2"/>
    <sheet name="Општина Конче" sheetId="4" r:id="rId3"/>
    <sheet name="Тендер 1 - Дел 5 - Рекапитулар" sheetId="7" r:id="rId4"/>
  </sheets>
  <externalReferences>
    <externalReference r:id="rId5"/>
    <externalReference r:id="rId6"/>
    <externalReference r:id="rId7"/>
    <externalReference r:id="rId8"/>
    <externalReference r:id="rId9"/>
  </externalReferences>
  <definedNames>
    <definedName name="_xlnm.Print_Area" localSheetId="1">'Општина Богданци'!$A$1:$H$499</definedName>
    <definedName name="_xlnm.Print_Area" localSheetId="2">'Општина Конче'!$A$1:$H$158</definedName>
    <definedName name="_xlnm.Print_Area" localSheetId="0">'Општина Неготино'!$A$1:$H$137</definedName>
  </definedNames>
  <calcPr calcId="162913"/>
</workbook>
</file>

<file path=xl/calcChain.xml><?xml version="1.0" encoding="utf-8"?>
<calcChain xmlns="http://schemas.openxmlformats.org/spreadsheetml/2006/main">
  <c r="H142" i="4" l="1"/>
  <c r="H141" i="4"/>
  <c r="H140" i="4"/>
  <c r="H104" i="4" l="1"/>
  <c r="H485" i="12"/>
  <c r="H479" i="12"/>
  <c r="H445" i="12"/>
  <c r="H444" i="12"/>
  <c r="H443" i="12"/>
  <c r="H442" i="12"/>
  <c r="H441" i="12"/>
  <c r="H440" i="12"/>
  <c r="H439" i="12"/>
  <c r="H438" i="12"/>
  <c r="H363" i="12"/>
  <c r="H362" i="12"/>
  <c r="H361" i="12"/>
  <c r="H360" i="12"/>
  <c r="H359" i="12"/>
  <c r="H358" i="12"/>
  <c r="H357" i="12"/>
  <c r="H356" i="12"/>
  <c r="H278" i="12"/>
  <c r="H277" i="12"/>
  <c r="H276" i="12"/>
  <c r="H275" i="12"/>
  <c r="H274" i="12"/>
  <c r="H273" i="12"/>
  <c r="H272" i="12"/>
  <c r="H271" i="12"/>
  <c r="H195" i="12"/>
  <c r="H194" i="12"/>
  <c r="H193" i="12"/>
  <c r="H192" i="12"/>
  <c r="H191" i="12"/>
  <c r="H190" i="12"/>
  <c r="H189" i="12"/>
  <c r="H188" i="12"/>
  <c r="H110" i="12"/>
  <c r="H109" i="12"/>
  <c r="H108" i="12"/>
  <c r="H107" i="12"/>
  <c r="H106" i="12"/>
  <c r="H105" i="12"/>
  <c r="H104" i="12"/>
  <c r="H103" i="12"/>
  <c r="H123" i="9"/>
  <c r="H97" i="9"/>
  <c r="H96" i="9"/>
  <c r="H95" i="9"/>
  <c r="H94" i="9"/>
  <c r="H93" i="9"/>
  <c r="H92" i="9"/>
  <c r="H91" i="9"/>
  <c r="H90" i="9"/>
  <c r="H98" i="9" s="1"/>
  <c r="F100" i="9"/>
  <c r="H100" i="9" s="1"/>
  <c r="F101" i="9"/>
  <c r="H101" i="9" s="1"/>
  <c r="F102" i="9"/>
  <c r="H102" i="9" s="1"/>
  <c r="F103" i="9"/>
  <c r="H103" i="9" s="1"/>
  <c r="F104" i="9"/>
  <c r="H104" i="9" s="1"/>
  <c r="F105" i="9"/>
  <c r="H105" i="9" s="1"/>
  <c r="F108" i="9"/>
  <c r="H108" i="9" s="1"/>
  <c r="F109" i="9"/>
  <c r="H109" i="9" s="1"/>
  <c r="F110" i="9"/>
  <c r="H110" i="9" s="1"/>
  <c r="F113" i="9"/>
  <c r="H113" i="9" s="1"/>
  <c r="F114" i="9"/>
  <c r="H114" i="9" s="1"/>
  <c r="F115" i="9"/>
  <c r="H115" i="9" s="1"/>
  <c r="F116" i="9"/>
  <c r="H116" i="9" s="1"/>
  <c r="F117" i="9"/>
  <c r="H117" i="9" s="1"/>
  <c r="F118" i="9"/>
  <c r="H118" i="9"/>
  <c r="F119" i="9"/>
  <c r="H119" i="9" s="1"/>
  <c r="F120" i="9"/>
  <c r="H120" i="9"/>
  <c r="H30" i="4"/>
  <c r="H29" i="4"/>
  <c r="H28" i="4"/>
  <c r="H27" i="4"/>
  <c r="H26" i="4"/>
  <c r="H25" i="4"/>
  <c r="H24" i="4"/>
  <c r="H31" i="12"/>
  <c r="H30" i="12"/>
  <c r="H29" i="12"/>
  <c r="H28" i="12"/>
  <c r="H27" i="12"/>
  <c r="H26" i="12"/>
  <c r="H25" i="12"/>
  <c r="H24" i="12"/>
  <c r="H31" i="9"/>
  <c r="H30" i="9"/>
  <c r="H29" i="9"/>
  <c r="H28" i="9"/>
  <c r="H27" i="9"/>
  <c r="H26" i="9"/>
  <c r="H25" i="9"/>
  <c r="H24" i="9"/>
  <c r="H31" i="4" l="1"/>
  <c r="H446" i="12"/>
  <c r="H32" i="12"/>
  <c r="H71" i="12" s="1"/>
  <c r="H196" i="12"/>
  <c r="H239" i="12" s="1"/>
  <c r="H279" i="12"/>
  <c r="H324" i="12" s="1"/>
  <c r="H364" i="12"/>
  <c r="H406" i="12" s="1"/>
  <c r="H111" i="12"/>
  <c r="H156" i="12" s="1"/>
  <c r="H32" i="9"/>
  <c r="H60" i="9" s="1"/>
  <c r="H106" i="9"/>
  <c r="H124" i="9" s="1"/>
  <c r="H111" i="9"/>
  <c r="H125" i="9" s="1"/>
  <c r="H121" i="9"/>
  <c r="H61" i="4" l="1"/>
  <c r="H62" i="4"/>
  <c r="H64" i="4"/>
  <c r="H65" i="4"/>
  <c r="H66" i="4"/>
  <c r="H137" i="4" l="1"/>
  <c r="H134" i="4"/>
  <c r="H133" i="4"/>
  <c r="H132" i="4"/>
  <c r="H131" i="4"/>
  <c r="H130" i="4"/>
  <c r="H129" i="4"/>
  <c r="B129" i="4"/>
  <c r="B130" i="4" s="1"/>
  <c r="B131" i="4" s="1"/>
  <c r="B132" i="4" s="1"/>
  <c r="B133" i="4" s="1"/>
  <c r="B134" i="4" s="1"/>
  <c r="B137" i="4" s="1"/>
  <c r="H128" i="4"/>
  <c r="H125" i="4"/>
  <c r="F124" i="4"/>
  <c r="H124" i="4" s="1"/>
  <c r="F123" i="4"/>
  <c r="H123" i="4" s="1"/>
  <c r="H122" i="4"/>
  <c r="B122" i="4"/>
  <c r="B123" i="4" s="1"/>
  <c r="B124" i="4" s="1"/>
  <c r="B125" i="4" s="1"/>
  <c r="H121" i="4"/>
  <c r="H118" i="4"/>
  <c r="H117" i="4"/>
  <c r="H101" i="4"/>
  <c r="H96" i="4"/>
  <c r="H94" i="4"/>
  <c r="F93" i="4"/>
  <c r="F95" i="4" s="1"/>
  <c r="H95" i="4" s="1"/>
  <c r="H92" i="4"/>
  <c r="H91" i="4"/>
  <c r="H90" i="4"/>
  <c r="H89" i="4"/>
  <c r="B89" i="4"/>
  <c r="B90" i="4" s="1"/>
  <c r="B91" i="4" s="1"/>
  <c r="B92" i="4" s="1"/>
  <c r="B93" i="4" s="1"/>
  <c r="B94" i="4" s="1"/>
  <c r="B95" i="4" s="1"/>
  <c r="B96" i="4" s="1"/>
  <c r="H88" i="4"/>
  <c r="F85" i="4"/>
  <c r="H85" i="4" s="1"/>
  <c r="F84" i="4"/>
  <c r="H84" i="4" s="1"/>
  <c r="H83" i="4"/>
  <c r="H82" i="4"/>
  <c r="B79" i="4"/>
  <c r="B80" i="4" s="1"/>
  <c r="B81" i="4" s="1"/>
  <c r="B82" i="4" s="1"/>
  <c r="B83" i="4" s="1"/>
  <c r="B84" i="4" s="1"/>
  <c r="B85" i="4" s="1"/>
  <c r="F78" i="4"/>
  <c r="F81" i="4" s="1"/>
  <c r="H81" i="4" s="1"/>
  <c r="H75" i="4"/>
  <c r="B75" i="4"/>
  <c r="H74" i="4"/>
  <c r="H71" i="4"/>
  <c r="B70" i="4"/>
  <c r="H69" i="4"/>
  <c r="F63" i="4"/>
  <c r="H63" i="4" s="1"/>
  <c r="F60" i="4"/>
  <c r="H60" i="4" s="1"/>
  <c r="B60" i="4"/>
  <c r="B61" i="4" s="1"/>
  <c r="B62" i="4" s="1"/>
  <c r="B63" i="4" s="1"/>
  <c r="B64" i="4" s="1"/>
  <c r="B65" i="4" s="1"/>
  <c r="B66" i="4" s="1"/>
  <c r="F59" i="4"/>
  <c r="H59" i="4" s="1"/>
  <c r="H55" i="4"/>
  <c r="H54" i="4"/>
  <c r="H53" i="4"/>
  <c r="H52" i="4"/>
  <c r="H51" i="4"/>
  <c r="H50" i="4"/>
  <c r="H49" i="4"/>
  <c r="H48" i="4"/>
  <c r="F47" i="4"/>
  <c r="F46" i="4"/>
  <c r="H46" i="4" s="1"/>
  <c r="B46" i="4"/>
  <c r="B47" i="4" s="1"/>
  <c r="B48" i="4" s="1"/>
  <c r="B49" i="4" s="1"/>
  <c r="B50" i="4" s="1"/>
  <c r="B51" i="4" s="1"/>
  <c r="B52" i="4" s="1"/>
  <c r="B53" i="4" s="1"/>
  <c r="B54" i="4" s="1"/>
  <c r="B55" i="4" s="1"/>
  <c r="B56" i="4" s="1"/>
  <c r="F45" i="4"/>
  <c r="H45" i="4" s="1"/>
  <c r="H42" i="4"/>
  <c r="H41" i="4"/>
  <c r="H40" i="4"/>
  <c r="H39" i="4"/>
  <c r="H38" i="4"/>
  <c r="H37" i="4"/>
  <c r="H36" i="4"/>
  <c r="H35" i="4"/>
  <c r="H34" i="4"/>
  <c r="H76" i="4" l="1"/>
  <c r="H109" i="4" s="1"/>
  <c r="H138" i="4"/>
  <c r="H143" i="4" s="1"/>
  <c r="H67" i="4"/>
  <c r="H107" i="4" s="1"/>
  <c r="H72" i="4"/>
  <c r="H108" i="4" s="1"/>
  <c r="H126" i="4"/>
  <c r="H112" i="4"/>
  <c r="H102" i="4"/>
  <c r="H119" i="4"/>
  <c r="H135" i="4"/>
  <c r="H43" i="4"/>
  <c r="H105" i="4" s="1"/>
  <c r="F80" i="4"/>
  <c r="H80" i="4" s="1"/>
  <c r="F56" i="4"/>
  <c r="H56" i="4" s="1"/>
  <c r="F79" i="4"/>
  <c r="H79" i="4" s="1"/>
  <c r="H47" i="4"/>
  <c r="H78" i="4"/>
  <c r="H93" i="4"/>
  <c r="H97" i="4" s="1"/>
  <c r="G98" i="4" s="1"/>
  <c r="H98" i="4" l="1"/>
  <c r="H99" i="4" s="1"/>
  <c r="H111" i="4" s="1"/>
  <c r="H113" i="4" s="1"/>
  <c r="H86" i="4"/>
  <c r="H110" i="4" s="1"/>
  <c r="H57" i="4"/>
  <c r="H106" i="4" s="1"/>
  <c r="H144" i="4"/>
  <c r="H147" i="4" s="1"/>
  <c r="H476" i="12"/>
  <c r="H475" i="12"/>
  <c r="H474" i="12"/>
  <c r="H473" i="12"/>
  <c r="H471" i="12"/>
  <c r="H463" i="12"/>
  <c r="H464" i="12"/>
  <c r="H465" i="12"/>
  <c r="H466" i="12"/>
  <c r="H467" i="12"/>
  <c r="H468" i="12"/>
  <c r="H462" i="12"/>
  <c r="H458" i="12"/>
  <c r="H459" i="12"/>
  <c r="H457" i="12"/>
  <c r="H453" i="12"/>
  <c r="H454" i="12"/>
  <c r="H452" i="12"/>
  <c r="H449" i="12"/>
  <c r="H448" i="12"/>
  <c r="H394" i="12"/>
  <c r="H395" i="12"/>
  <c r="H396" i="12"/>
  <c r="H397" i="12"/>
  <c r="H398" i="12"/>
  <c r="H399" i="12"/>
  <c r="H400" i="12"/>
  <c r="H401" i="12"/>
  <c r="H402" i="12"/>
  <c r="H403" i="12"/>
  <c r="H393" i="12"/>
  <c r="H388" i="12"/>
  <c r="H389" i="12"/>
  <c r="H381" i="12"/>
  <c r="H382" i="12"/>
  <c r="H383" i="12"/>
  <c r="H380" i="12"/>
  <c r="H376" i="12"/>
  <c r="H377" i="12"/>
  <c r="H375" i="12"/>
  <c r="H371" i="12"/>
  <c r="H372" i="12"/>
  <c r="H370" i="12"/>
  <c r="H367" i="12"/>
  <c r="H312" i="12"/>
  <c r="H313" i="12"/>
  <c r="H314" i="12"/>
  <c r="H315" i="12"/>
  <c r="H316" i="12"/>
  <c r="H317" i="12"/>
  <c r="H318" i="12"/>
  <c r="H319" i="12"/>
  <c r="H320" i="12"/>
  <c r="H321" i="12"/>
  <c r="H311" i="12"/>
  <c r="H306" i="12"/>
  <c r="H307" i="12"/>
  <c r="H297" i="12"/>
  <c r="H298" i="12"/>
  <c r="H299" i="12"/>
  <c r="H300" i="12"/>
  <c r="H296" i="12"/>
  <c r="H292" i="12"/>
  <c r="H293" i="12"/>
  <c r="H291" i="12"/>
  <c r="H287" i="12"/>
  <c r="H288" i="12"/>
  <c r="H286" i="12"/>
  <c r="H282" i="12"/>
  <c r="H283" i="12"/>
  <c r="H227" i="12"/>
  <c r="H228" i="12"/>
  <c r="H229" i="12"/>
  <c r="H230" i="12"/>
  <c r="H231" i="12"/>
  <c r="H232" i="12"/>
  <c r="H233" i="12"/>
  <c r="H234" i="12"/>
  <c r="H235" i="12"/>
  <c r="H236" i="12"/>
  <c r="H226" i="12"/>
  <c r="H221" i="12"/>
  <c r="H222" i="12"/>
  <c r="H214" i="12"/>
  <c r="H215" i="12"/>
  <c r="H216" i="12"/>
  <c r="H217" i="12"/>
  <c r="H208" i="12"/>
  <c r="H209" i="12"/>
  <c r="H210" i="12"/>
  <c r="H207" i="12"/>
  <c r="H203" i="12"/>
  <c r="H204" i="12"/>
  <c r="H202" i="12"/>
  <c r="H199" i="12"/>
  <c r="H144" i="12"/>
  <c r="H145" i="12"/>
  <c r="H146" i="12"/>
  <c r="H147" i="12"/>
  <c r="H148" i="12"/>
  <c r="H149" i="12"/>
  <c r="H150" i="12"/>
  <c r="H151" i="12"/>
  <c r="H152" i="12"/>
  <c r="H153" i="12"/>
  <c r="H143" i="12"/>
  <c r="H138" i="12"/>
  <c r="H139" i="12"/>
  <c r="H132" i="12"/>
  <c r="H131" i="12"/>
  <c r="H130" i="12"/>
  <c r="H129" i="12"/>
  <c r="H124" i="12"/>
  <c r="H125" i="12"/>
  <c r="H126" i="12"/>
  <c r="H123" i="12"/>
  <c r="H119" i="12"/>
  <c r="H120" i="12"/>
  <c r="H118" i="12"/>
  <c r="H115" i="12"/>
  <c r="H59" i="12"/>
  <c r="H60" i="12"/>
  <c r="H61" i="12"/>
  <c r="H62" i="12"/>
  <c r="H63" i="12"/>
  <c r="H64" i="12"/>
  <c r="H65" i="12"/>
  <c r="H66" i="12"/>
  <c r="H67" i="12"/>
  <c r="H68" i="12"/>
  <c r="H58" i="12"/>
  <c r="H53" i="12"/>
  <c r="H54" i="12"/>
  <c r="H47" i="12"/>
  <c r="H48" i="12"/>
  <c r="H46" i="12"/>
  <c r="H43" i="12"/>
  <c r="H44" i="12" s="1"/>
  <c r="H74" i="12" s="1"/>
  <c r="H39" i="12"/>
  <c r="H40" i="12"/>
  <c r="H38" i="12"/>
  <c r="H35" i="12"/>
  <c r="H34" i="12"/>
  <c r="H121" i="12" l="1"/>
  <c r="H158" i="12" s="1"/>
  <c r="H36" i="12"/>
  <c r="H72" i="12" s="1"/>
  <c r="H373" i="12"/>
  <c r="H408" i="12" s="1"/>
  <c r="H460" i="12"/>
  <c r="H482" i="12" s="1"/>
  <c r="H211" i="12"/>
  <c r="H242" i="12" s="1"/>
  <c r="H404" i="12"/>
  <c r="H412" i="12" s="1"/>
  <c r="H455" i="12"/>
  <c r="H481" i="12" s="1"/>
  <c r="H322" i="12"/>
  <c r="H330" i="12" s="1"/>
  <c r="H146" i="4"/>
  <c r="H205" i="12"/>
  <c r="H241" i="12" s="1"/>
  <c r="H294" i="12"/>
  <c r="H327" i="12" s="1"/>
  <c r="H384" i="12"/>
  <c r="H410" i="12" s="1"/>
  <c r="H477" i="12"/>
  <c r="H484" i="12" s="1"/>
  <c r="H154" i="12"/>
  <c r="H162" i="12" s="1"/>
  <c r="H301" i="12"/>
  <c r="H328" i="12" s="1"/>
  <c r="H41" i="12"/>
  <c r="H73" i="12" s="1"/>
  <c r="H69" i="12"/>
  <c r="H77" i="12" s="1"/>
  <c r="H127" i="12"/>
  <c r="H159" i="12" s="1"/>
  <c r="H133" i="12"/>
  <c r="H160" i="12" s="1"/>
  <c r="H237" i="12"/>
  <c r="H245" i="12" s="1"/>
  <c r="H289" i="12"/>
  <c r="H326" i="12" s="1"/>
  <c r="H378" i="12"/>
  <c r="H409" i="12" s="1"/>
  <c r="H450" i="12"/>
  <c r="H480" i="12" s="1"/>
  <c r="H469" i="12"/>
  <c r="H483" i="12" s="1"/>
  <c r="F387" i="12"/>
  <c r="H387" i="12" s="1"/>
  <c r="F386" i="12"/>
  <c r="H386" i="12" s="1"/>
  <c r="F366" i="12"/>
  <c r="H366" i="12" s="1"/>
  <c r="H368" i="12" s="1"/>
  <c r="H407" i="12" s="1"/>
  <c r="F305" i="12"/>
  <c r="H305" i="12" s="1"/>
  <c r="F304" i="12"/>
  <c r="H304" i="12" s="1"/>
  <c r="F303" i="12"/>
  <c r="H303" i="12" s="1"/>
  <c r="F281" i="12"/>
  <c r="H281" i="12" s="1"/>
  <c r="H284" i="12" s="1"/>
  <c r="H325" i="12" s="1"/>
  <c r="F220" i="12"/>
  <c r="H220" i="12" s="1"/>
  <c r="H223" i="12" s="1"/>
  <c r="H244" i="12" s="1"/>
  <c r="F213" i="12"/>
  <c r="H213" i="12" s="1"/>
  <c r="H218" i="12" s="1"/>
  <c r="H243" i="12" s="1"/>
  <c r="F198" i="12"/>
  <c r="H198" i="12" s="1"/>
  <c r="H200" i="12" s="1"/>
  <c r="H240" i="12" s="1"/>
  <c r="F137" i="12"/>
  <c r="H137" i="12" s="1"/>
  <c r="F136" i="12"/>
  <c r="H136" i="12" s="1"/>
  <c r="F135" i="12"/>
  <c r="H135" i="12" s="1"/>
  <c r="F114" i="12"/>
  <c r="H114" i="12" s="1"/>
  <c r="F113" i="12"/>
  <c r="H113" i="12" s="1"/>
  <c r="F52" i="12"/>
  <c r="H52" i="12" s="1"/>
  <c r="H55" i="12" s="1"/>
  <c r="H76" i="12" s="1"/>
  <c r="F49" i="12"/>
  <c r="H49" i="12" s="1"/>
  <c r="H50" i="12" s="1"/>
  <c r="H75" i="12" s="1"/>
  <c r="F57" i="9"/>
  <c r="H57" i="9" s="1"/>
  <c r="F56" i="9"/>
  <c r="H56" i="9" s="1"/>
  <c r="F55" i="9"/>
  <c r="H55" i="9" s="1"/>
  <c r="F54" i="9"/>
  <c r="H54" i="9" s="1"/>
  <c r="F53" i="9"/>
  <c r="H53" i="9" s="1"/>
  <c r="F52" i="9"/>
  <c r="H52" i="9" s="1"/>
  <c r="F51" i="9"/>
  <c r="H51" i="9" s="1"/>
  <c r="F50" i="9"/>
  <c r="H50" i="9" s="1"/>
  <c r="F47" i="9"/>
  <c r="H47" i="9" s="1"/>
  <c r="H48" i="9" s="1"/>
  <c r="H63" i="9" s="1"/>
  <c r="F44" i="9"/>
  <c r="H44" i="9" s="1"/>
  <c r="F43" i="9"/>
  <c r="H43" i="9" s="1"/>
  <c r="F42" i="9"/>
  <c r="H42" i="9" s="1"/>
  <c r="F39" i="9"/>
  <c r="H39" i="9" s="1"/>
  <c r="F38" i="9"/>
  <c r="H38" i="9" s="1"/>
  <c r="F37" i="9"/>
  <c r="H37" i="9" s="1"/>
  <c r="F36" i="9"/>
  <c r="H36" i="9" s="1"/>
  <c r="F35" i="9"/>
  <c r="H35" i="9" s="1"/>
  <c r="F34" i="9"/>
  <c r="H34" i="9" s="1"/>
  <c r="H246" i="12" l="1"/>
  <c r="H490" i="12" s="1"/>
  <c r="H78" i="12"/>
  <c r="H488" i="12" s="1"/>
  <c r="H140" i="12"/>
  <c r="H161" i="12" s="1"/>
  <c r="H148" i="4"/>
  <c r="H151" i="4" s="1"/>
  <c r="H152" i="4" s="1"/>
  <c r="H6" i="7" s="1"/>
  <c r="H116" i="12"/>
  <c r="H157" i="12" s="1"/>
  <c r="H493" i="12"/>
  <c r="H308" i="12"/>
  <c r="H329" i="12" s="1"/>
  <c r="H390" i="12"/>
  <c r="H411" i="12" s="1"/>
  <c r="H45" i="9"/>
  <c r="H62" i="9" s="1"/>
  <c r="H126" i="9"/>
  <c r="H127" i="9" s="1"/>
  <c r="H58" i="9"/>
  <c r="H64" i="9" s="1"/>
  <c r="H40" i="9"/>
  <c r="H61" i="9" s="1"/>
  <c r="H413" i="12" l="1"/>
  <c r="H492" i="12" s="1"/>
  <c r="H331" i="12"/>
  <c r="H491" i="12" s="1"/>
  <c r="H163" i="12"/>
  <c r="H489" i="12" s="1"/>
  <c r="H65" i="9"/>
  <c r="H130" i="9" s="1"/>
  <c r="H131" i="9"/>
  <c r="H494" i="12" l="1"/>
  <c r="H5" i="7" s="1"/>
  <c r="H132" i="9"/>
  <c r="H4" i="7" s="1"/>
  <c r="H7" i="7" l="1"/>
  <c r="H8" i="7" s="1"/>
  <c r="H9" i="7" s="1"/>
</calcChain>
</file>

<file path=xl/sharedStrings.xml><?xml version="1.0" encoding="utf-8"?>
<sst xmlns="http://schemas.openxmlformats.org/spreadsheetml/2006/main" count="1563" uniqueCount="404">
  <si>
    <t>Ред.бр.</t>
  </si>
  <si>
    <t>Поз. бр.</t>
  </si>
  <si>
    <t>Опис на работите</t>
  </si>
  <si>
    <t>Ед. цена (ден. без ДДВ)</t>
  </si>
  <si>
    <t>I. ПРИПРЕМНИ РАБОТИ</t>
  </si>
  <si>
    <t>I.1</t>
  </si>
  <si>
    <t>I.2</t>
  </si>
  <si>
    <t>II.1</t>
  </si>
  <si>
    <t>II.2</t>
  </si>
  <si>
    <t>II.3</t>
  </si>
  <si>
    <t>III.1</t>
  </si>
  <si>
    <t>III.2</t>
  </si>
  <si>
    <t>III.3</t>
  </si>
  <si>
    <t>III.4</t>
  </si>
  <si>
    <t>III.5</t>
  </si>
  <si>
    <t>III.6</t>
  </si>
  <si>
    <t>ВКУПНО за I. ПРИПРЕМНИ РАБОТИ:</t>
  </si>
  <si>
    <t>Се Вкупно:</t>
  </si>
  <si>
    <t>III. ОДВОДНУВАЊЕ</t>
  </si>
  <si>
    <t>V. ВЕРТИКАЛНА И ХОРИЗОНТАЛНА СИГНАЛИЗАЦИЈА</t>
  </si>
  <si>
    <t>V.1</t>
  </si>
  <si>
    <t>V.2</t>
  </si>
  <si>
    <t>V.3</t>
  </si>
  <si>
    <t>V.4</t>
  </si>
  <si>
    <t>V.5</t>
  </si>
  <si>
    <t>II. ДОЛЕН СТРОЈ</t>
  </si>
  <si>
    <t>I.3</t>
  </si>
  <si>
    <t>I.4</t>
  </si>
  <si>
    <t>I.5</t>
  </si>
  <si>
    <t>II.4</t>
  </si>
  <si>
    <t>II.5</t>
  </si>
  <si>
    <t>II.6</t>
  </si>
  <si>
    <t>II.7</t>
  </si>
  <si>
    <t>II.8</t>
  </si>
  <si>
    <t>ВКУПНО за II. ДОЛЕН СТРОЈ:</t>
  </si>
  <si>
    <t>ВКУПНО за III. ОДВОДНУВАЊЕ :</t>
  </si>
  <si>
    <t>ВКУПНО за IV. ГОРЕН СТРОЈ:</t>
  </si>
  <si>
    <t>ВКУПНО за V. ВЕРТИКАЛНА И ХОРИЗОНТАЛНА СИГНАЛИЗАЦИЈА:</t>
  </si>
  <si>
    <t>РЕКАПИТУЛАР - Од ул. Антигона до ул. Димче Мирчев:</t>
  </si>
  <si>
    <t>РЕКАПИТУЛАР - Ул. Едвард Кардељ:</t>
  </si>
  <si>
    <t>СЕ ВКУПНО за Ул. Едвард Кардељ:</t>
  </si>
  <si>
    <t>РЕКАПИТУЛАР - Општина Неготино</t>
  </si>
  <si>
    <t>СЕ ВКУПНО од Ул. Антигона до Ул. Димче Мирчев:</t>
  </si>
  <si>
    <t>ВКУПНО ОПШТИНА НЕГОТИНО</t>
  </si>
  <si>
    <t>РЕКАПИТУЛАР - Ул. Мирче Ѓочков:</t>
  </si>
  <si>
    <t>СЕ ВКУПНО за Ул. Мирче Ѓочков:</t>
  </si>
  <si>
    <t>РЕКАПИТУЛАР - Ул. Мирка Гинова:</t>
  </si>
  <si>
    <t>СЕ ВКУПНО за Ул. Мирка Гинова:</t>
  </si>
  <si>
    <t>РЕКАПИТУЛАР - Ул. Кочо Рацин:</t>
  </si>
  <si>
    <t>СЕ ВКУПНО за Ул. Кочо Рацин:</t>
  </si>
  <si>
    <t>РЕКАПИТУЛАР - Ул. Ѓуров дол:</t>
  </si>
  <si>
    <t>СЕ ВКУПНО за Ул. Ѓуров дол:</t>
  </si>
  <si>
    <t>РЕКАПИТУЛАР - Ул. Браќа Миладинови:</t>
  </si>
  <si>
    <t>СЕ ВКУПНО за Ул. Браќа Миладинови:</t>
  </si>
  <si>
    <t>РЕКАПИТУЛАР - Ул. 10 Октомври:</t>
  </si>
  <si>
    <t>СЕ ВКУПНО за Ул. 10 Октомври:</t>
  </si>
  <si>
    <t>РЕКАПИТУЛАР - Општина Богданци</t>
  </si>
  <si>
    <t>ВКУПНО ОПШТИНА БОГДАНЦИ</t>
  </si>
  <si>
    <t>ВКУПНО ОПШТИНА КОНЧЕ</t>
  </si>
  <si>
    <t>Исколчување на секои 10м со дрвени колци во бетонска подлога и одржување на исколчената траса за време на изведување на работите</t>
  </si>
  <si>
    <t>Висинско дотерување на сливници и капаци на постоечки шахти за висини до 20 сm</t>
  </si>
  <si>
    <t>парче</t>
  </si>
  <si>
    <t>Рушење на асфалтни површини на коловоз - машински</t>
  </si>
  <si>
    <t>Демонтажа на постоечки бехатон плочки од тротоарот, чистење и редење на палети и утовар и транспорт на истите до локација одредена од страна на Инвеститорот</t>
  </si>
  <si>
    <t xml:space="preserve">Отстранување (демонтажа) на постоечки рабници на палета, со утовар и транспорт до локација одредена од страна на Инвеститорот до 20 км </t>
  </si>
  <si>
    <t>I.6</t>
  </si>
  <si>
    <t>Кршење на материјал со пикамер со компресор</t>
  </si>
  <si>
    <t>час</t>
  </si>
  <si>
    <t xml:space="preserve">Ископ на постоечки терен до кота на вградување на нов тампонски слој 
</t>
  </si>
  <si>
    <t>Утовар и транспорт на ископаниот материјал на оддалеченост до 10 км</t>
  </si>
  <si>
    <t>Изработка на подтло, планирање и валирање на постелка со набивање</t>
  </si>
  <si>
    <t>Поставување на решетка комплет со ископ и ѕидање на канал</t>
  </si>
  <si>
    <t xml:space="preserve">Изработка на тампонски слој со материјал од дробен камен d=20cm (Набавка, транспорт, вградување и контрола на квалитетот)
</t>
  </si>
  <si>
    <t>Прскање со битуменска емулзија (300gr/m2) за поставување на нов асфалт</t>
  </si>
  <si>
    <t>Изработка на битуменизиран носив абечки слој БНХС 16 d=7cm</t>
  </si>
  <si>
    <t>Сечење на асфалтна конструкција нормално на осовината на трасата, вклопување со крстосниците за вградување на БНХС16 д = 7см, сечење со пила до 7см</t>
  </si>
  <si>
    <t>Премачкување на споеви на стар и нов асфалт со разреден битумен РБ 200 - за споеви на стариот со новиот асфалт кај раскрсниците и вклопување во постоечка траса</t>
  </si>
  <si>
    <t>Набавка, транспорт и вградување на бетонски рабник со димензии  18/24/80 МБ40 заедно со бетонска подлога МБ20</t>
  </si>
  <si>
    <t>Набавка,транспорт и врадување на бетонски рабници за тротоар со димензии 8/15/100 МБ40 заедно со бетонска подлога МБ20</t>
  </si>
  <si>
    <t>Набавка, транспорт и поплочување на тротоар со бехатон d=6cm и вградување на остар песок d=3-5cm за под тротоар. Пресметка по m2 вграден бехатон</t>
  </si>
  <si>
    <t xml:space="preserve">Обележување и осигурување на траса </t>
  </si>
  <si>
    <t>км</t>
  </si>
  <si>
    <t>Сечење на асфалт на постоечки коловоз по ул. М. Џочков</t>
  </si>
  <si>
    <t>м1</t>
  </si>
  <si>
    <t>Ископ на хумус (површински слој) со транспорт - в.  табела</t>
  </si>
  <si>
    <t>м3</t>
  </si>
  <si>
    <t xml:space="preserve">Ископ во широк откоп, со транспорт - в. табела </t>
  </si>
  <si>
    <t xml:space="preserve">Изработка на подтло-постелка - в. табела </t>
  </si>
  <si>
    <t>м2</t>
  </si>
  <si>
    <t>Набавка и изведба на одводна решетка на км 0+000</t>
  </si>
  <si>
    <t xml:space="preserve">Набавка и изработка на тампон од дробеник - в. табела </t>
  </si>
  <si>
    <t>Прскање со емулзија</t>
  </si>
  <si>
    <t>Изработка на асфалтен коловоз БНХС 16а 7см</t>
  </si>
  <si>
    <t>Набавка и уградување на рабници 18/24см МБ 40</t>
  </si>
  <si>
    <t xml:space="preserve">Бележење со бела испрекината линија 3+3 д=0.10см  </t>
  </si>
  <si>
    <t>Набавка и монтажа на носачи на сообраќајни знаци</t>
  </si>
  <si>
    <t>Набавка и монтажа на сообраќајни знаци</t>
  </si>
  <si>
    <t>Ископ на ров за полагање цевки предвиден е во ископот  за цевки за електрички инсталации</t>
  </si>
  <si>
    <t>Полагање на лента за предупредување во припримен ров</t>
  </si>
  <si>
    <t>Полагање на ПВЦ цевки ф 110мм во припремен ров со употреба на чешел со опшивање на цевките со ситен песок</t>
  </si>
  <si>
    <t>Полагање до две ХДПЕ црева или сет од микротуби до ф 50мм во припремен ров</t>
  </si>
  <si>
    <t>Изработка на армирано бетонско мини окно МО1-0 во тротоар 65х65х80 см ШхДхВ</t>
  </si>
  <si>
    <t xml:space="preserve">Монтажа на капак на кабелско окно - лесен/ тежок </t>
  </si>
  <si>
    <t>Изработка на изведено техничка документација - за ново изградена мрежа на терен / надвор од објекти за должини на ров над 600 метри врз основа на пропишана форма доставена од инвеститор и собирање на влезните податоци</t>
  </si>
  <si>
    <t>Ископ на ров за полагање цевки во земја од (IV) четврта категорија, долж и преку улица со уредена површина</t>
  </si>
  <si>
    <t>Полагање на лента за предупредување во привремен ров</t>
  </si>
  <si>
    <t>Полагање на ПВЦ цевки ф 160мм во припремен ров  со опшивање на цевките со ситен песок</t>
  </si>
  <si>
    <t>Изработка на армирано бетонска шахта со капак</t>
  </si>
  <si>
    <t xml:space="preserve">Изработка на изведено техничка документација - за ново изградената мрежа на терен/ надвор од објекти за должина на ров над 600 метри врз основа на пропишана форма доствена од инвеститор и собирање на влезните податоци. </t>
  </si>
  <si>
    <t>Обележување и осигурување на траса и рабови</t>
  </si>
  <si>
    <t>Сечење на асфалт на постоечки коловоз по ул. Нако Вардарски и Мирче Џочков</t>
  </si>
  <si>
    <t>Рушење на ограда, бетонски парапет</t>
  </si>
  <si>
    <t xml:space="preserve">Ископ на хумус (површински слој) со транспорт - в. табела </t>
  </si>
  <si>
    <t>Изработка на покриен бетонски канал до улица Егејска</t>
  </si>
  <si>
    <t>Набавка и изведба на одводна решетка на км 0+135</t>
  </si>
  <si>
    <t>Ископ на канал за одводна цевка</t>
  </si>
  <si>
    <t>Набавка и полагање на одводна цевка Ф150мм и затрпување на канал</t>
  </si>
  <si>
    <t>Набавка и изработка на тампон од дробеник - в. табела</t>
  </si>
  <si>
    <t xml:space="preserve">Бележење со бела полна линија д=0.10см </t>
  </si>
  <si>
    <t>Бележење пешачки премин</t>
  </si>
  <si>
    <t>Ископ на ров за полагање предвиден е во истиот за цевки за електрични инсталации</t>
  </si>
  <si>
    <t>Полагање на лента за предупредување во припрeмен ров</t>
  </si>
  <si>
    <t>Изработка и армирано бетонско мини окно МО1-0 во тротоар 65х65х80 см ШхДхВ</t>
  </si>
  <si>
    <t>Полагање на лента за предупредување во припремен ров</t>
  </si>
  <si>
    <t>Изведено техничка документација - за ново изградената мрежа на терен/ надвор од објекти за должина на ров над 600 метри врз основа на пропишана форма доствена од инвеститор и собирање на влезните податоци.</t>
  </si>
  <si>
    <t>Сечење на раб на постоечки коловоз по ул. Н. Вардарски</t>
  </si>
  <si>
    <t>Изработка на бетонски канал на км 0+074.5</t>
  </si>
  <si>
    <t>Набавка и изведба на одводна решетка на км 0+258</t>
  </si>
  <si>
    <t>Прекоп на бетонско плато како канал за одводна цевка</t>
  </si>
  <si>
    <t>Набавка и полагање на одводна цевка Ф150мм и затрпавање на канал</t>
  </si>
  <si>
    <t xml:space="preserve">Изработка на бет. парапет МБ 30 кај раскрсница со улица Мирче Џочков (приближно 15м) </t>
  </si>
  <si>
    <t>Изработка на изведено техничка документација - за ново изградена мрежа на терен / надвор од објекти за должини на ров над 600 метри врз основа на пропишана форма доставена од инвеститор и собирање на влезните податоц</t>
  </si>
  <si>
    <t>Сечење на асфалт по коловоз на ул. 10-ти Октомври</t>
  </si>
  <si>
    <t xml:space="preserve">м1 </t>
  </si>
  <si>
    <t>Поместување на жичана ограда</t>
  </si>
  <si>
    <t>Набавка и изведба на одводна решетка на км 0+259</t>
  </si>
  <si>
    <t>Набавка и полагање на одводна цевка Ф200мм и затрпавање на канал</t>
  </si>
  <si>
    <t>Реконструкција на канализациски шахти</t>
  </si>
  <si>
    <t>Изработка на бетонски канал на км 0+076</t>
  </si>
  <si>
    <t>Набавка и изведба на одводна решетка на км 0+245</t>
  </si>
  <si>
    <t>Набавка и полагање на  одводна цевка Ф150мм во ископан ров со затрпавање</t>
  </si>
  <si>
    <t>Бележење со бела испрекината линија 3+3 д=0.10см</t>
  </si>
  <si>
    <t>Ископ на ров за полагање предвиден е во истиот за цевки а електрички инсталации</t>
  </si>
  <si>
    <t>Полагање на ПВЦ цевки ф 160мм во припремен ров со опшивање на цевките со ситен песок</t>
  </si>
  <si>
    <t xml:space="preserve">Изведено техничка документација - за ново изградената мрежа на терен/ надвор од објекти за должина на ров над 600 метри врз основа на пропишана форма доствена од инвеститор и собирање на влезните податоци. </t>
  </si>
  <si>
    <t>Обележување и осигурување на пристапниот пат</t>
  </si>
  <si>
    <t>Чистење на теренот од камења, грмушки,дрвја,корења и нивно одстранување со утовар и превоз до одредена депонија</t>
  </si>
  <si>
    <t>Машински ископ-  вадење на постојниот површински слој од улицата во широк обим  во материјал 3 и 4 та кат. со утовар и одвоз на материјалот во депонија на растојание од            2000m.(од табела за земјани маси)</t>
  </si>
  <si>
    <t>Набивање на подтло (од табела за земјани маси)</t>
  </si>
  <si>
    <t>Изработка на постелица -планум на долен строј</t>
  </si>
  <si>
    <t>Комплетна  изведба на улична решетка  со должина од 7м   во се према даден детал</t>
  </si>
  <si>
    <t>Набавка  и поставување на Полиетиленска ребраста коругирана цевка  ПЕ НД315  во цената да се земе и ископ и затрпување на роворт</t>
  </si>
  <si>
    <t xml:space="preserve">Изведба на премин преку асфалтирана улица  со должина од 5м и ширичина од 0,5м  кој опфаќа (Сечење на асфалт , отстранување на истиот   , ископ и затрпување на ровот со тампонски материјал и  повторно асфалтирање на преминот сп асфалт БХНС 16 со д=7см и се што е потребно </t>
  </si>
  <si>
    <t>Изработка на тампонски слој од: дробен камен со д=30см.(од табела за земјани маси)</t>
  </si>
  <si>
    <t xml:space="preserve">Набавка,транспорт и вградување на битуминизиран носив слој БНХС-16 д=7см </t>
  </si>
  <si>
    <t>Набавка, транспорт и вградување на големи рабници  18/24/100 на подлога со фугирање</t>
  </si>
  <si>
    <t>Набавка, транспорт и вградување на мали рабници 6/20/100 на подлога од бетон  со фугирање</t>
  </si>
  <si>
    <t>Набавка, транспорт и планирање на ситен песок во слој од d=5см</t>
  </si>
  <si>
    <t>Набавка, транспорт и вградување на павер во сива боја со d=6см (со атест) со минимум МБ 30, набивање со вибро плоча, посипување со песок за полнење на фугите и отстранување на вишокот од песок со метење на тротоарската површина</t>
  </si>
  <si>
    <t>Подигање и нивелирање на постојни шахти и сливници од атмосферска и фекална  канализација до кота на нивелета со бетонирање во квадратна оплата и мрежаста арматура</t>
  </si>
  <si>
    <t xml:space="preserve">парче </t>
  </si>
  <si>
    <t>Машински и рачен ископ на ров    со димензии 0,6х0,6 м и затрпување на ровот после поставување на цевките  со набивање во слоеви од 30см до потребна збиеност</t>
  </si>
  <si>
    <t xml:space="preserve">Набавка и поставување на двоцевни ребрасти ПЕ цевки </t>
  </si>
  <si>
    <t>Konti Kan Електро цевка  OD  110</t>
  </si>
  <si>
    <t xml:space="preserve"> Konti Kan Optikal   OD  50</t>
  </si>
  <si>
    <t xml:space="preserve">Набавка и поставување на арм.бетонски  префабрикувани шахти - Конус    заедно со претходно изведено бетонско дно со д=10 см   - према даден нацрт. </t>
  </si>
  <si>
    <t>Набавка транспорт и монтажа на лиено железен капак тежок тип со носивост од400 кН со зглоб / со монтажа / со обрач забетониран во а.б. плоча д=15-20 см кој ке налегнува со фундамент на конусот од шахтата</t>
  </si>
  <si>
    <t>Обележување и осигурување на трасата (коти на проектирана нивелета) и одржување за време на изведба на работите</t>
  </si>
  <si>
    <t xml:space="preserve">Обележување и осигурување на работните точки на пропустот </t>
  </si>
  <si>
    <t>Рушење на постоечка коловозна конструкција (постоечки асфалт), со утовар и транспорт до локација одредена од Инвеститорот на максимална оддалеченост од 10km</t>
  </si>
  <si>
    <t>Рушење на постоечки армиранобетонски каскади со вклучен утовар, транспорт и истоварање до локација одредена од Инвеститорот на максимална оддалеченост од 10km</t>
  </si>
  <si>
    <t>Машинско засекување на асфалтен коловоз со дебелина од 10-15 cm на спој стар со нов асфалт</t>
  </si>
  <si>
    <t>II. ДОЛЕН СТРОЈ / ЗЕМЈАНИ РАБОТИ</t>
  </si>
  <si>
    <t xml:space="preserve">Набавка, транспорт, спремање и  вградување на реден камен d(min)=30cm во малтер d(min)=10cm со претходна обработка на подлогата. </t>
  </si>
  <si>
    <t>Утовар и транспорт на земјен материјал (како и шут) до локација одредена по избор на Инвеститорот</t>
  </si>
  <si>
    <t>III. ГОРЕН СТРОЈ</t>
  </si>
  <si>
    <t xml:space="preserve">Набавка, транспорт и машинско вградување и збивање на битуменизиран носив абечки слој БНХС16 d=8cm (за нова коловозна конструкција) - (да се достават лабораториски испитувања за изработената позиција согласно МКС стандардите)                                          </t>
  </si>
  <si>
    <t>Изработка на банкини b=0.5m со механичка стабилизација според графички прилози</t>
  </si>
  <si>
    <t>Обезбедување на објектот - трасатa   (спрема стандардите)</t>
  </si>
  <si>
    <t>Набавка, транспорт и вградување на неармиран бетон со дебелина од d=10cm (MБ20), под темелна конструкција</t>
  </si>
  <si>
    <t>Набавка, транспорт и вградување на неармиран бетон со дебелина од d=20cm (MБ20), за заштита на темелна плоча</t>
  </si>
  <si>
    <t>Набавка, транспорт и вградување на  бетон со дебелина од d=5cm (MБ30) за заштита на хидроизолацијата над горна плоча</t>
  </si>
  <si>
    <t>Набавка, транспорт и вградување на бетон МБ30 во оплата за изработка на АБ пропуст и крилни ѕидови со потребно вибрирање.</t>
  </si>
  <si>
    <t>Премачкување со двокомпонентна еластична хидроизолација на цементно-полимерна основа заштитена со брдавичеста екструдирана полиетиленска мембрана со висока густина</t>
  </si>
  <si>
    <t>Набавка, спремање и монтажа на ребраста арматура RA400/500-2</t>
  </si>
  <si>
    <t>Набавка, спремање и монтажа на мрежаста арматура MA500/600 Q139 за заштита на хидроизолација над горна плоча</t>
  </si>
  <si>
    <t>ВКУПНО за II. ДОЛЕН СТРОЈ/ЗЕМЈАНИ РАБОТИ:</t>
  </si>
  <si>
    <t>ВКУПНО за III. ГОРЕН СТРОЈ:</t>
  </si>
  <si>
    <t>Рушење на постоечки пропусти, со утовар и транспорт до локација одредена од Инвеститорот на максимална оддалеченост од 10km</t>
  </si>
  <si>
    <t>Изработка на асфалтна ригола b=0.5m</t>
  </si>
  <si>
    <t>Набавка, транспорт и монтажа на нови бетонски рабници 18/24/100 од бетон МБ40 на подлога од бетон МБ20 (мерено компјутерски)</t>
  </si>
  <si>
    <t>Набавка, транспорт и вградување на вибропресувани армирано бетонски цевки Ф1000 со муф за цевасти пропусти, монтирани според детаљ</t>
  </si>
  <si>
    <t>Набавка, транспорт и вградување на бетон МБ20 за подлога под АБ цевки со висина H=0.5m и ширина B=1.5m, по цела должина на цевката.</t>
  </si>
  <si>
    <t>Набавка, транспорт и вградување на клин од тампон околу пропустот</t>
  </si>
  <si>
    <t>Набавка, транспорт и вградување на песок под долна плоча на пропустот, d=10cm</t>
  </si>
  <si>
    <t>Набавка, транспорт на материјал и изработка на армирано бетонско влезно казанче за цеваст пропуст Ф1000, според детаљ со вклучена арматура</t>
  </si>
  <si>
    <t>Набавка, транспорт на материјал и изработка на армирано бетонска излезна глава за цеваст пропуст Ф1000, според детаљ со вклучена арматура</t>
  </si>
  <si>
    <t>Чистење на постоечки цеваст пропуст 
(km 2+463.276) со утовар и транспорт до локација одредена од Инвеститорот на максимална оддалеченост од 10km</t>
  </si>
  <si>
    <t>Чистење на канали после новопроектирани пропусти со утовар и транспорт до локација одредена од Инвеститорот на максимална оддлеченост од 10km</t>
  </si>
  <si>
    <t>Набавка, транспорт и монтажа на еластична ограда со сите пропратни врзни елементи и упатства</t>
  </si>
  <si>
    <t>Машински ископ на материјал од III и IV категорија од траса за патот со утовар и транспорт до локација одредена по избор на Инвеститорот на максимална оддалеченост од 5km</t>
  </si>
  <si>
    <t>Набавка, транспорт и вградување на вибропресувани армирано бетонски цевки Ф400 со муф за цевасти пропусти, монтирани според детаљ</t>
  </si>
  <si>
    <t>Поставување на слој за подобрување на почва од добро гранулиран некохерентен материјал со максимално зрно од 31.5mm и дебелина на слој од 20cm</t>
  </si>
  <si>
    <t>Набавка, транспорт и вградување на неармиран бетон со дебелина од d=10cm (MБ20)</t>
  </si>
  <si>
    <t>Набавка, транспорт и вградување на бетон со дебелина од d=5cm (MБ30) за заштита на хидроизолацијата над горна плоча</t>
  </si>
  <si>
    <t>Изработка на АБ пропуст и крилни ѕидови  со оплатирање, МБ30 и потребно вибрирање</t>
  </si>
  <si>
    <t>Набавка, спремање и монтажа на мрежаста арматура MA500/600 Q139 за заштита на хидроизолација над горна плоча.</t>
  </si>
  <si>
    <t>Машинско засекување на асфалтен коловоз со дебелина од 10-15 cm на спој стар со нов асфалт, на места каде што ќе бидат поставени шахти за цевковод на оптички кабел, со утовар и транспорт до локација одредена од Инвеститорот на максимална оддалеченост од 10km</t>
  </si>
  <si>
    <t>Изработка на шахти од армиран бетон, со димензии во основа-чист отвор 1.00x1.00m, долна плоча со дебелина d=20cm и горна плоча со дебелина d=15cm. Ѕидови со дебелина d=15cm. Да бидат армирани со ребраста арматура RA 400/500-2, Ф8/15cm, двострано во два правци. Квалитетот на бетонот да биде МБ30 со додаток за водонепропусност (Хидрофоб Т) и при вградување бетонот да се набива со первибратор. Длабочината на шахтата да изнесува 1.15m.</t>
  </si>
  <si>
    <t>Набавка, транспорт и монтажа на квадратен капак за затворање на отвори од телекомуникациски мрежи - тежок тип (400kN).
Материјал: EN124, Нодуларен лив GJS битуменска заштита</t>
  </si>
  <si>
    <t>Изработка на асфалтен слој на местата каде што е направено рушење за поставување на шахти за цевковод за оптички кабел. Асфалтот да биде во согласност со типот на асфалтот што претходно е разрушен и изваден. Дебелината на асфалтот да биде во согласност со дебелината на асфалтот што е изваден.</t>
  </si>
  <si>
    <t>VI.1</t>
  </si>
  <si>
    <t xml:space="preserve">  ПРЕДМЕР ПРЕСМЕТКА</t>
  </si>
  <si>
    <t xml:space="preserve"> Реконструкција од улица ˮАнтигона ˮ до улица ˮДимче Мирчевˮ - Општина Неготино</t>
  </si>
  <si>
    <t>I ВКУПНО</t>
  </si>
  <si>
    <t>II ВКУПНО</t>
  </si>
  <si>
    <t>IV.1</t>
  </si>
  <si>
    <r>
      <t>IV.2</t>
    </r>
    <r>
      <rPr>
        <sz val="11"/>
        <color indexed="8"/>
        <rFont val="Calibri"/>
        <family val="2"/>
      </rPr>
      <t/>
    </r>
  </si>
  <si>
    <r>
      <t>IV.3</t>
    </r>
    <r>
      <rPr>
        <sz val="11"/>
        <color indexed="8"/>
        <rFont val="Calibri"/>
        <family val="2"/>
      </rPr>
      <t/>
    </r>
  </si>
  <si>
    <r>
      <t>IV.4</t>
    </r>
    <r>
      <rPr>
        <sz val="11"/>
        <color indexed="8"/>
        <rFont val="Calibri"/>
        <family val="2"/>
      </rPr>
      <t/>
    </r>
  </si>
  <si>
    <r>
      <t>IV.5</t>
    </r>
    <r>
      <rPr>
        <sz val="11"/>
        <color indexed="8"/>
        <rFont val="Calibri"/>
        <family val="2"/>
      </rPr>
      <t/>
    </r>
  </si>
  <si>
    <r>
      <t>IV.6</t>
    </r>
    <r>
      <rPr>
        <sz val="11"/>
        <color indexed="8"/>
        <rFont val="Calibri"/>
        <family val="2"/>
      </rPr>
      <t/>
    </r>
  </si>
  <si>
    <r>
      <t>IV.7</t>
    </r>
    <r>
      <rPr>
        <sz val="11"/>
        <color indexed="8"/>
        <rFont val="Calibri"/>
        <family val="2"/>
      </rPr>
      <t/>
    </r>
  </si>
  <si>
    <r>
      <t>IV.8</t>
    </r>
    <r>
      <rPr>
        <sz val="11"/>
        <color indexed="8"/>
        <rFont val="Calibri"/>
        <family val="2"/>
      </rPr>
      <t/>
    </r>
  </si>
  <si>
    <t>IV ВКУПНО</t>
  </si>
  <si>
    <t>V ВКУПНО</t>
  </si>
  <si>
    <t>VI. ЕЛЕКТРО ИНСТАЛАЦИИ</t>
  </si>
  <si>
    <t>VI ВКУПНО</t>
  </si>
  <si>
    <t>ВКУПНО за VI. ЕЛЕКТРО ИНСТАЛАЦИИ:</t>
  </si>
  <si>
    <t xml:space="preserve"> Реконструкција од улица ˮЕдвард Кардељˮ - Општина Неготино</t>
  </si>
  <si>
    <t>Ед. мера</t>
  </si>
  <si>
    <t>Коли
чина</t>
  </si>
  <si>
    <t>Вк. Цена
(ден. без ДДВ)</t>
  </si>
  <si>
    <t>III ВКУПНО</t>
  </si>
  <si>
    <t>IV. ГОРЕН СТРОЈ</t>
  </si>
  <si>
    <t>СЕ ВКУПНО за Ул. Едвард Кардељ (ден. без ДДВ):</t>
  </si>
  <si>
    <t>СЕ ВКУПНО ОПШТИНА НЕГОТИНО (ден. без ДДВ):</t>
  </si>
  <si>
    <t>СЕ ВКУПНО за дел од Ул. Антигона до Ул. Димче Мирчев
(ден. без ДДВ):</t>
  </si>
  <si>
    <t>Име на Понудувачот:</t>
  </si>
  <si>
    <t>Име на овластениот потписник:</t>
  </si>
  <si>
    <t>Потпис и печат</t>
  </si>
  <si>
    <t xml:space="preserve"> Реконструкција на локална улица ˮМирка Гинова ˮ  - Богданци</t>
  </si>
  <si>
    <t xml:space="preserve"> Реконструкција на локална улица ˮКочо Рацин ˮ  - Општина Богданци</t>
  </si>
  <si>
    <t xml:space="preserve"> Реконструкција на локална улица ˮЃуров дол ˮ  - Општина Богданци</t>
  </si>
  <si>
    <t xml:space="preserve"> Реконструкција на локална улица ˮБраќа Миладиновиˮ  - Општина Богданци</t>
  </si>
  <si>
    <t xml:space="preserve"> Реконструкција на локална улица ˮ10 Октомври ˮ  - Општина Богданци</t>
  </si>
  <si>
    <t>VI.2</t>
  </si>
  <si>
    <t>СЕ ВКУПНО за Ул. Мирче Ѓочков (ден. без ДДВ):</t>
  </si>
  <si>
    <t>СЕ ВКУПНО за Ул. Мирка Гинова (ден. без ДДВ):</t>
  </si>
  <si>
    <t>СЕ ВКУПНО за Ул. Кочо Рацин (ден. без ДДВ):</t>
  </si>
  <si>
    <t>СЕ ВКУПНО за Ул. Ѓуров дол (ден. без ДДВ):</t>
  </si>
  <si>
    <t>СЕ ВКУПНО за Ул. Браќа Миладинови (ден. без ДДВ):</t>
  </si>
  <si>
    <t>СЕ ВКУПНО за Ул. 10 Октомври (ден. без ДДВ):</t>
  </si>
  <si>
    <t>СЕ ВКУПНО ОПШТИНА БОГДАНЦИ (ден. без ДДВ):</t>
  </si>
  <si>
    <t xml:space="preserve"> Реконструкција на локален пат ˮДолни Липовиќ - Горни Липовиќˮ  - Општина Конче</t>
  </si>
  <si>
    <t xml:space="preserve">ДЕЛ 5 - РЕКАПИТУЛАР </t>
  </si>
  <si>
    <t>ВКУПНО ДЕЛ 5 (ден. без ДДВ):</t>
  </si>
  <si>
    <t>НЕПРЕДВИДЕНИ РАБОТИ: 10% (десет проценти) од вкупната цена за ДЕЛ 5</t>
  </si>
  <si>
    <t>СЕ ВКУПНО ДЕЛ 5 (ден. без ДДВ):</t>
  </si>
  <si>
    <t>VI.3</t>
  </si>
  <si>
    <t>VI.4</t>
  </si>
  <si>
    <t>VI.5</t>
  </si>
  <si>
    <t>VI.6</t>
  </si>
  <si>
    <t>VI.7</t>
  </si>
  <si>
    <t>VI.8</t>
  </si>
  <si>
    <t>VI.9</t>
  </si>
  <si>
    <t>VI.10</t>
  </si>
  <si>
    <t>VI.11</t>
  </si>
  <si>
    <t>паушал</t>
  </si>
  <si>
    <t>А. ОПШТИ НАПОМЕНИ:</t>
  </si>
  <si>
    <t>А.1</t>
  </si>
  <si>
    <t>А.2</t>
  </si>
  <si>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2"/>
        <color rgb="FFFF0000"/>
        <rFont val="StobiSerif Regular"/>
        <family val="3"/>
      </rPr>
      <t xml:space="preserve"> </t>
    </r>
  </si>
  <si>
    <t>А.3</t>
  </si>
  <si>
    <t>А.4</t>
  </si>
  <si>
    <t>А.5</t>
  </si>
  <si>
    <t>А.6</t>
  </si>
  <si>
    <t>А.7</t>
  </si>
  <si>
    <t>А.8</t>
  </si>
  <si>
    <t>А.9</t>
  </si>
  <si>
    <t>А.10</t>
  </si>
  <si>
    <t>А.11</t>
  </si>
  <si>
    <t>А.12</t>
  </si>
  <si>
    <t>А.13</t>
  </si>
  <si>
    <t>КНИГА 1: Градежно-конструктивен дел - НИСКОГРАДБА</t>
  </si>
  <si>
    <t xml:space="preserve">Обележување и осигурување на работните точки на пропуст (km 0+534.24)  </t>
  </si>
  <si>
    <t>Расчистување на трасата од отпад, сечење дрвја, вадање корења, отстранување грмушки и трева и сл. (со утовар и транспорт до локација одредена од Инвеститорот на максимална оддалеченост од 10km)</t>
  </si>
  <si>
    <t>I.7</t>
  </si>
  <si>
    <t>I.8</t>
  </si>
  <si>
    <t>I.9</t>
  </si>
  <si>
    <t>Машински ископ на материјал од III и IV категорија од траса за патот и за оформување на канали, банкини и риголи, со утовар и транспорт до локација одредена по избор на Инвеститорот на максимална оддалеченост од 10km</t>
  </si>
  <si>
    <t>Машински ископ на материјал од V и VI категорија од траса за патот и за оформување на канали, банкини и риголи, со утовар и транспорт до локација одредена по избор на Инвеститорот на максимална оддалеченост од 10km</t>
  </si>
  <si>
    <t xml:space="preserve">Набавка, транспорт, вградување и машинска изработка на насип за патот, како и за канали, банкини и риголи, со планирање и валирање во слоеви од 
(30-40)cm (да се достават теренски испитувања за изработената позиција согласно со М.К.С. стандарди и прописи)    </t>
  </si>
  <si>
    <t xml:space="preserve">Уредување - планирање, валирање и набивање на постелка до потребна збиеност за патот (да се достави теренски испитување за изработената позиција согласно со М.К.С. стандардитe)   </t>
  </si>
  <si>
    <t>Машински ископ на земја 3 и 4-та категорија во тесен обем со длабочина од 0-2m (85%), за поставување на оптички кабел</t>
  </si>
  <si>
    <t>Рачен ископ на земја 3 и 4-та категорија во тесен обем со длабочина од 0-2m (15%), за поставување на оптички кабел</t>
  </si>
  <si>
    <t xml:space="preserve">Рачно планирање на дното на ровот со земја од ископот, за поставување на оптички кабел             </t>
  </si>
  <si>
    <t>Набавка и вградување на слој од ситен песок со дебелина од 10cm под цевка, за поставување на оптички кабел</t>
  </si>
  <si>
    <t>II.9</t>
  </si>
  <si>
    <t xml:space="preserve">Набавка и вградување на слој од ситен песок околу цевка и до 30cm над цевка, за поставување на оптички кабел                                               </t>
  </si>
  <si>
    <t>II.10</t>
  </si>
  <si>
    <t>Набавка, транспорт и поставување на предупредувачка трака на 30cm над цевката, за поставување на оптички кабел</t>
  </si>
  <si>
    <t>II.11</t>
  </si>
  <si>
    <t xml:space="preserve">Набавка и вградување на слој за подобрување на носивост од природен чакал (шљунак) под шахти со дебелина на слој од d=30cm, за поставување на оптички кабел                            </t>
  </si>
  <si>
    <t>II.12</t>
  </si>
  <si>
    <t>Утовар и транспорт на вишокот ископан матeријал со камиони, до локација одредена од Инвеститорот, на максимална оддалеченост до 10km (со коефициент на растреситост 20%)</t>
  </si>
  <si>
    <t xml:space="preserve">Набавка, транспорт и вградување на тампонски слој од дробен камен материјал со зрна Ф(0-63)mm, со планирање и набивање до потребна збиеност d=30cm под коловозната конструкција, под стабилизирани банкини и под асфалтни риголи, согласно со проектот (да се изврши теренско испитување за изработената позиција согласно МКС стандардите) </t>
  </si>
  <si>
    <t>III.7</t>
  </si>
  <si>
    <t xml:space="preserve">Машинско чистење, обеспрашување и машинско рамномерно прскање на сувата површина со битуменска емулзија, пред поставување на новиот асфалт, на местата каде што е направено рушење за поставување на шахти за цевковод за оптички кабел. </t>
  </si>
  <si>
    <t>III.8</t>
  </si>
  <si>
    <t xml:space="preserve">  III ВКУПНО</t>
  </si>
  <si>
    <t>IV. МОНТАЖНИ РАБОТИ</t>
  </si>
  <si>
    <t>Набавка, транспорт и монтажа на единечна полиетиленска цевка (ХДПЕ) за заштита на подземни кабли, изработена од ХДПЕ (ПЕ 100) материјал, со црна боја со идентификациони зелени линии. ХДПЕ цевките се дизајнирани за олеснување на методите за кабелска инсталација - влечење со жица и пневматско дување. Цевката да е произведена по стандард EN 61386-24. 
Работен притисок PN10. 
Дијаметар на цевката D=32mm, SDR17.
Должина: Во котури до 500м.
Спојување: Со механички фитинзи.
Сертификатите треба да бидат издадени од акредитирана европска сертификациона куќа.</t>
  </si>
  <si>
    <t>D 32 mm, PE100, SDR 17</t>
  </si>
  <si>
    <t>V. ОБЈЕКТИ НА ТРАСАТА</t>
  </si>
  <si>
    <r>
      <t>V.2</t>
    </r>
    <r>
      <rPr>
        <sz val="11"/>
        <color indexed="8"/>
        <rFont val="Calibri"/>
        <family val="2"/>
      </rPr>
      <t/>
    </r>
  </si>
  <si>
    <t>VI. ОДВОДНУВАЊЕ - ПРОПУСТИ Ф1000</t>
  </si>
  <si>
    <r>
      <t>VI.2</t>
    </r>
    <r>
      <rPr>
        <sz val="11"/>
        <color indexed="8"/>
        <rFont val="Calibri"/>
        <family val="2"/>
      </rPr>
      <t/>
    </r>
  </si>
  <si>
    <r>
      <t>VI.3</t>
    </r>
    <r>
      <rPr>
        <sz val="11"/>
        <color indexed="8"/>
        <rFont val="Calibri"/>
        <family val="2"/>
      </rPr>
      <t/>
    </r>
  </si>
  <si>
    <r>
      <t>VI.4</t>
    </r>
    <r>
      <rPr>
        <sz val="11"/>
        <color indexed="8"/>
        <rFont val="Calibri"/>
        <family val="2"/>
      </rPr>
      <t/>
    </r>
  </si>
  <si>
    <r>
      <t>VI.5</t>
    </r>
    <r>
      <rPr>
        <sz val="11"/>
        <color indexed="8"/>
        <rFont val="Calibri"/>
        <family val="2"/>
      </rPr>
      <t/>
    </r>
  </si>
  <si>
    <r>
      <t>VI.6</t>
    </r>
    <r>
      <rPr>
        <sz val="11"/>
        <color indexed="8"/>
        <rFont val="Calibri"/>
        <family val="2"/>
      </rPr>
      <t/>
    </r>
  </si>
  <si>
    <r>
      <t>VI.7</t>
    </r>
    <r>
      <rPr>
        <sz val="11"/>
        <color indexed="8"/>
        <rFont val="Calibri"/>
        <family val="2"/>
      </rPr>
      <t/>
    </r>
  </si>
  <si>
    <t xml:space="preserve">Набавка, транспорт и вградување на тампонски слој од дробен камен материјал со зрна Ф(0-63)mm, со планирање и набивање до потребна збиеност d=30cm над и околу поставени нови пропусти, согласно со проектот 
(да се изврши теренско испитување за изработената позиција согласно МКС стандардите) </t>
  </si>
  <si>
    <r>
      <t>VI.8</t>
    </r>
    <r>
      <rPr>
        <sz val="11"/>
        <color indexed="8"/>
        <rFont val="Calibri"/>
        <family val="2"/>
      </rPr>
      <t/>
    </r>
  </si>
  <si>
    <t xml:space="preserve">Набавка, транспорт и машинско вградување и збивање на битуменизиран носив абечки слој БНХС16 d=8cm (за нова коловозна конструкција над и околу пропусти) - 
(да се достават лабораториски испитувања за изработената позиција согласно МКС стандардите)                                          </t>
  </si>
  <si>
    <t>VII. ОДВОДНУВАЊЕ - ПРОПУСТИ Ф400</t>
  </si>
  <si>
    <t>VII.1</t>
  </si>
  <si>
    <r>
      <t>VII.2</t>
    </r>
    <r>
      <rPr>
        <sz val="11"/>
        <color indexed="8"/>
        <rFont val="Calibri"/>
        <family val="2"/>
      </rPr>
      <t/>
    </r>
  </si>
  <si>
    <r>
      <t>VII.3</t>
    </r>
    <r>
      <rPr>
        <sz val="11"/>
        <color indexed="8"/>
        <rFont val="Calibri"/>
        <family val="2"/>
      </rPr>
      <t/>
    </r>
  </si>
  <si>
    <r>
      <t>VII.4</t>
    </r>
    <r>
      <rPr>
        <sz val="11"/>
        <color indexed="8"/>
        <rFont val="Calibri"/>
        <family val="2"/>
      </rPr>
      <t/>
    </r>
  </si>
  <si>
    <r>
      <t>VII.5</t>
    </r>
    <r>
      <rPr>
        <sz val="11"/>
        <color indexed="8"/>
        <rFont val="Calibri"/>
        <family val="2"/>
      </rPr>
      <t/>
    </r>
  </si>
  <si>
    <r>
      <t>VII.6</t>
    </r>
    <r>
      <rPr>
        <sz val="11"/>
        <color indexed="8"/>
        <rFont val="Calibri"/>
        <family val="2"/>
      </rPr>
      <t/>
    </r>
  </si>
  <si>
    <r>
      <t>VII.7</t>
    </r>
    <r>
      <rPr>
        <sz val="11"/>
        <color indexed="8"/>
        <rFont val="Calibri"/>
        <family val="2"/>
      </rPr>
      <t/>
    </r>
  </si>
  <si>
    <t>Премачкување со двокомпонентна еластична хидроизолација на
цементно-полимерна основа заштитена со брдавичеста екструдирана полиетиленска мембрана со висока густина</t>
  </si>
  <si>
    <r>
      <t>VII.8</t>
    </r>
    <r>
      <rPr>
        <sz val="11"/>
        <color indexed="8"/>
        <rFont val="Calibri"/>
        <family val="2"/>
      </rPr>
      <t/>
    </r>
  </si>
  <si>
    <r>
      <t>VII.9</t>
    </r>
    <r>
      <rPr>
        <sz val="11"/>
        <color indexed="8"/>
        <rFont val="Calibri"/>
        <family val="2"/>
      </rPr>
      <t/>
    </r>
  </si>
  <si>
    <t>VII ВКУПНО</t>
  </si>
  <si>
    <t>VIII. ПРОЕКТ НА ИЗВЕДЕНА СОСТОЈБА</t>
  </si>
  <si>
    <t>VIII.1</t>
  </si>
  <si>
    <t>Изработка на проект на изведена состојба - ако има отстапувања од основниот проект 
(цена по km)</t>
  </si>
  <si>
    <t>VIII ВКУПНО</t>
  </si>
  <si>
    <t>ВКУПНО за IV. МОНТАЖНИ РАБОТИ:</t>
  </si>
  <si>
    <t>ВКУПНО за V. ОБЈЕКТИ НА ТРАСАТА:</t>
  </si>
  <si>
    <t>ВКУПНО за VI. ОДВОДНУВАЊЕ - ПРОПУСТИ Ф1000:</t>
  </si>
  <si>
    <t>ВКУПНО за VII. ОДВОДНУВАЊЕ - ПРОПУСТИ Ф400:</t>
  </si>
  <si>
    <t>ВКУПНО за VIII. ПРОЕКТ НА ИЗВЕДЕНА СОСТОЈБА:</t>
  </si>
  <si>
    <t>КНИГА 2: Хидротехнички дел и градежно-конструктивен дел за АБ пропуст - km 0+534.24</t>
  </si>
  <si>
    <t>Машински ископ на материјал од III и IV категорија за пропуст со утовар и транспорт до локација одредена по избор на Инвеститорот на максимална оддалеченост од 10km</t>
  </si>
  <si>
    <t xml:space="preserve">Уредување - планирање, валирање и набивање на постелка до потребна збиеност за пропуст (да се достави теренски испитување за изработената позиција согласно со М.К.С. стандардитe)   </t>
  </si>
  <si>
    <t>III. АБ ПРОПУСТ</t>
  </si>
  <si>
    <t>IV. ПРОЕКТ НА ИЗВЕДЕНА СОСТОЈБА</t>
  </si>
  <si>
    <t>ВКУПНО за III. АБ ПРОПУСТ:</t>
  </si>
  <si>
    <t>ВКУПНО за IV. ПРОЕКТ НА ИЗВЕДЕНА СОСТОЈБА:</t>
  </si>
  <si>
    <r>
      <t xml:space="preserve">БАРАЊЕ ЗА ПОНУДИ - Тендер 1 - Дел 5 - </t>
    </r>
    <r>
      <rPr>
        <b/>
        <u/>
        <sz val="12"/>
        <color indexed="8"/>
        <rFont val="StobiSerif Regular"/>
        <family val="3"/>
      </rPr>
      <t>АНЕКС БР. 5</t>
    </r>
    <r>
      <rPr>
        <b/>
        <sz val="12"/>
        <color indexed="8"/>
        <rFont val="StobiSerif Regular"/>
        <family val="3"/>
      </rPr>
      <t xml:space="preserve">
Реф. Бр.: LRCP-9034-MK-RFB-A.2.1.1 - Тендер 1 - Дел 5
</t>
    </r>
    <r>
      <rPr>
        <b/>
        <sz val="12"/>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</si>
  <si>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 xml:space="preserve"> Реконструкција на локална улица ˮМирче Ѓочков ˮ  - Општина Богданци</t>
  </si>
  <si>
    <r>
      <t>Набавка, транспорт и вградување на слој, под површината на пропустот, за подобрување на почва од добро гранулиран некохерентен материјал со максимално зрно од 31.5mm и дебелина на слој од d</t>
    </r>
    <r>
      <rPr>
        <vertAlign val="subscript"/>
        <sz val="12"/>
        <rFont val="StobiSerif Regular"/>
        <family val="3"/>
      </rPr>
      <t>min</t>
    </r>
    <r>
      <rPr>
        <sz val="12"/>
        <rFont val="StobiSerif Regular"/>
        <family val="3"/>
      </rPr>
      <t>=20cm</t>
    </r>
  </si>
  <si>
    <t>кг</t>
  </si>
  <si>
    <t xml:space="preserve"> ПРОПУСТИ Ф 400</t>
  </si>
  <si>
    <t>ПРОПУСТ Ф 400   ВКУПНО</t>
  </si>
  <si>
    <t>РЕКАПИТУЛАР - КНИГА 1 - Градежно-конструктивен дел - нискоградба:</t>
  </si>
  <si>
    <t>СЕ ВКУПНО - КНИГА 1- Градежно-конструктивен дел - нискоградба:</t>
  </si>
  <si>
    <t>РЕКАПИТУЛАР - КНИГА2-хидротехнички и градежно-конструктивен дел за АБ пропуст</t>
  </si>
  <si>
    <t>СЕ ВКУПНО -КНИГА2-за хидротехнички и градежно-конструктивен дел за АБ пропуст:</t>
  </si>
  <si>
    <t>СЕ ВКУПНО -  КНИГА 1-за градежно-конструктивен дел - нискоградба:</t>
  </si>
  <si>
    <t>СЕ ВКУПНО - КНИГА 2- за хидротехнички и градежно-конструктивен дел за АБ пропуст:</t>
  </si>
  <si>
    <t>РЕКАПИТУЛАР - КНИГА 1 И КНИГА 2
Локален пат с. Долни Липовиќ до с. Горни Липовиќ</t>
  </si>
  <si>
    <t>СЕ ВКУПНО  за локален пат с. Долни Липовиќ до с. Горни Липовиќ</t>
  </si>
  <si>
    <t>РЕКАПИТУЛАР - Општина Конче
Локален пат с. Долни Липовиќ до с. Горни Липовиќ</t>
  </si>
  <si>
    <t>СЕ ВКУПНО  за Локален  пат од с. Долни Липовиќ до с. Горни Липовиќ</t>
  </si>
  <si>
    <t>СЕ ВКУПНО ОПШТИНА КОНЧЕ</t>
  </si>
  <si>
    <r>
      <t xml:space="preserve">БАРАЊЕ ЗА ПОНУДИ - Тендер 1 - Дел 5 - </t>
    </r>
    <r>
      <rPr>
        <b/>
        <u/>
        <sz val="12"/>
        <rFont val="StobiSerif Regular"/>
        <family val="3"/>
      </rPr>
      <t>АНЕКС БР. 5</t>
    </r>
    <r>
      <rPr>
        <b/>
        <sz val="12"/>
        <rFont val="StobiSerif Regular"/>
        <family val="3"/>
      </rPr>
      <t xml:space="preserve">
Реф. Бр.: LRCP-9034-MK-RFB-A.2.1.1 - Тендер 1 -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</si>
  <si>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III ОДВОДНУВАЊЕ</t>
  </si>
  <si>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</si>
  <si>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</si>
  <si>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</si>
  <si>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2"/>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</si>
  <si>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2"/>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</si>
  <si>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</si>
  <si>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r>
      <rPr>
        <sz val="12"/>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2"/>
        <color theme="1"/>
        <rFont val="StobiSerif Regular"/>
        <family val="3"/>
      </rPr>
      <t xml:space="preserve">
</t>
    </r>
    <r>
      <rPr>
        <b/>
        <sz val="12"/>
        <color theme="1"/>
        <rFont val="StobiSerif Regular"/>
        <family val="3"/>
      </rPr>
      <t/>
    </r>
  </si>
  <si>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2"/>
        <rFont val="StobiSerif Regular"/>
        <family val="3"/>
      </rPr>
      <t>констатира и потврди секоја дислокација.</t>
    </r>
  </si>
  <si>
    <t>НАПОМЕНА: Набавка, транспорт и поставување на сообраќајна сигнализација за предметната улица (хоризонтално бележење и вертикална сигнализација) ќе се реализира од страна и на сметка на Општината. Оваа позиција ќе биде изведена по завршување на работите а пред примо-предавање на објектот. Надзорниот орган е должен да ја констатира реализацијата на истата, да се состави Записник и писмено да го извести Инвеститорот.</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</si>
  <si>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</si>
  <si>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</si>
  <si>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</si>
  <si>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</si>
  <si>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r>
      <t xml:space="preserve">Изведувачот има обврска да ги подобри или да изработи објекти </t>
    </r>
    <r>
      <rPr>
        <sz val="12"/>
        <rFont val="StobiSerif Regular"/>
        <family val="3"/>
      </rPr>
      <t xml:space="preserve">(легнати рабници, </t>
    </r>
    <r>
      <rPr>
        <sz val="12"/>
        <color theme="1"/>
        <rFont val="StobiSerif Regular"/>
        <family val="3"/>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</si>
  <si>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t>А.15</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</si>
  <si>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</si>
  <si>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00. ОПШТИ РАБОТИ</t>
  </si>
  <si>
    <t>Поставување на траса и изработка на цртежи</t>
  </si>
  <si>
    <t>Изработка на план за контрола на квалитет</t>
  </si>
  <si>
    <t>Дополнителни геотехнички истражувања и лабораториски тестирања</t>
  </si>
  <si>
    <t xml:space="preserve">Дислокација на објекти </t>
  </si>
  <si>
    <t>Изработка на проект на изведена состојба</t>
  </si>
  <si>
    <t>Изработка или подобрување на објекти за чувствителните групи на корисници</t>
  </si>
  <si>
    <t>Одржување на сообраќајна сигнализација за време на изградба</t>
  </si>
  <si>
    <t>Изработка на Сообраќаен проект за времен режим на сообраќај</t>
  </si>
  <si>
    <t>00. ВКУПНО</t>
  </si>
  <si>
    <t>ВКУПНО за 00. ОПШТИ РАБОТИ:</t>
  </si>
  <si>
    <t>/</t>
  </si>
  <si>
    <t>Одржување на сообраќајна сигнализација за време на изведба на градежните работи.</t>
  </si>
  <si>
    <t>ВКУПНО за V. ЕЛЕКТРО ИНСТАЛАЦИИ:</t>
  </si>
  <si>
    <t>V. ЕЛЕКТРО ИНСТАЛАЦИИ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</si>
</sst>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164" formatCode="#,##0.00\ _д_е_н_."/>
  </numFmts>
  <fonts count="33" x14ac:knownFonts="1">
    <font>
      <sz val="11"/>
      <color theme="1"/>
      <name val="Calibri"/>
      <family val="2"/>
      <scheme val="minor"/>
    </font>
    <font>
      <sz val="11"/>
      <color indexed="8"/>
      <name val="Calibri"/>
      <family val="2"/>
    </font>
    <font>
      <sz val="12"/>
      <color indexed="8"/>
      <name val="Calibri"/>
      <family val="2"/>
    </font>
    <font>
      <sz val="10"/>
      <name val="Arial"/>
      <family val="2"/>
    </font>
    <font>
      <sz val="10"/>
      <name val="Arial"/>
      <family val="2"/>
      <charset val="204"/>
    </font>
    <font>
      <b/>
      <sz val="12"/>
      <color indexed="8"/>
      <name val="Times New Roman"/>
      <family val="1"/>
    </font>
    <font>
      <b/>
      <sz val="12"/>
      <color indexed="8"/>
      <name val="Calibri"/>
      <family val="2"/>
    </font>
    <font>
      <sz val="12"/>
      <color indexed="8"/>
      <name val="MAC C Times"/>
      <family val="1"/>
    </font>
    <font>
      <sz val="12"/>
      <color indexed="8"/>
      <name val="Times New Roman"/>
      <family val="1"/>
      <charset val="204"/>
    </font>
    <font>
      <b/>
      <sz val="12"/>
      <color indexed="8"/>
      <name val="StobiSerif Regular"/>
      <family val="3"/>
    </font>
    <font>
      <b/>
      <u/>
      <sz val="12"/>
      <color indexed="8"/>
      <name val="StobiSerif Regular"/>
      <family val="3"/>
    </font>
    <font>
      <b/>
      <sz val="12"/>
      <color rgb="FFFF0000"/>
      <name val="StobiSerif Regular"/>
      <family val="3"/>
    </font>
    <font>
      <b/>
      <sz val="16"/>
      <color indexed="8"/>
      <name val="StobiSerif Regular"/>
      <family val="3"/>
    </font>
    <font>
      <sz val="12"/>
      <color indexed="8"/>
      <name val="StobiSerif Regular"/>
      <family val="3"/>
    </font>
    <font>
      <sz val="12"/>
      <name val="StobiSerif Regular"/>
      <family val="3"/>
    </font>
    <font>
      <sz val="12"/>
      <color theme="1"/>
      <name val="StobiSerif Regular"/>
      <family val="3"/>
    </font>
    <font>
      <b/>
      <sz val="12"/>
      <name val="StobiSerif Regular"/>
      <family val="3"/>
    </font>
    <font>
      <b/>
      <sz val="14"/>
      <color indexed="8"/>
      <name val="StobiSerif Regular"/>
      <family val="3"/>
    </font>
    <font>
      <sz val="11"/>
      <color theme="1"/>
      <name val="StobiSerif Regular"/>
      <family val="3"/>
    </font>
    <font>
      <sz val="11"/>
      <name val="Calibri"/>
      <family val="2"/>
      <scheme val="minor"/>
    </font>
    <font>
      <b/>
      <sz val="12"/>
      <color indexed="8"/>
      <name val="StobiSans Regular"/>
      <family val="3"/>
    </font>
    <font>
      <sz val="12"/>
      <color indexed="8"/>
      <name val="StobiSans Regular"/>
      <family val="3"/>
    </font>
    <font>
      <sz val="12"/>
      <color rgb="FFFF0000"/>
      <name val="StobiSerif Regular"/>
      <family val="3"/>
    </font>
    <font>
      <sz val="12"/>
      <name val="StobiSans Regular"/>
      <family val="3"/>
    </font>
    <font>
      <b/>
      <sz val="12"/>
      <name val="StobiSans Regular"/>
      <family val="3"/>
    </font>
    <font>
      <sz val="14"/>
      <color theme="1"/>
      <name val="Calibri"/>
      <family val="2"/>
      <scheme val="minor"/>
    </font>
    <font>
      <sz val="12"/>
      <color rgb="FFFF0000"/>
      <name val="Calibri"/>
      <family val="2"/>
    </font>
    <font>
      <sz val="12"/>
      <name val="MAC C Times"/>
      <family val="1"/>
    </font>
    <font>
      <u/>
      <sz val="12"/>
      <name val="StobiSerif Regular"/>
      <family val="3"/>
    </font>
    <font>
      <b/>
      <sz val="12"/>
      <color theme="1"/>
      <name val="StobiSerif Regular"/>
      <family val="3"/>
    </font>
    <font>
      <sz val="12"/>
      <color indexed="8"/>
      <name val="Calibri"/>
      <family val="2"/>
      <charset val="204"/>
      <scheme val="minor"/>
    </font>
    <font>
      <vertAlign val="subscript"/>
      <sz val="12"/>
      <name val="StobiSerif Regular"/>
      <family val="3"/>
    </font>
    <font>
      <b/>
      <u/>
      <sz val="12"/>
      <name val="StobiSerif Regular"/>
      <family val="3"/>
    </font>
  </fonts>
  <fills count="3">
    <fill>
      <patternFill patternType="none"/>
    </fill>
    <fill>
      <patternFill patternType="gray125"/>
    </fill>
    <fill>
      <patternFill patternType="solid">
        <fgColor theme="0"/>
        <bgColor indexed="64"/>
      </patternFill>
    </fill>
  </fills>
  <borders count="75">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8"/>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8"/>
      </left>
      <right style="thin">
        <color indexed="8"/>
      </right>
      <top/>
      <bottom/>
      <diagonal/>
    </border>
    <border>
      <left style="thin">
        <color indexed="64"/>
      </left>
      <right/>
      <top/>
      <bottom/>
      <diagonal/>
    </border>
    <border>
      <left style="medium">
        <color indexed="64"/>
      </left>
      <right/>
      <top/>
      <bottom style="medium">
        <color indexed="64"/>
      </bottom>
      <diagonal/>
    </border>
    <border>
      <left/>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s>
  <cellStyleXfs count="4">
    <xf numFmtId="0" fontId="0" fillId="0" borderId="0"/>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cellStyleXfs>
  <cellXfs count="590">
    <xf numFmtId="0" fontId="0" fillId="0" borderId="0" xfId="0"/>
    <xf numFmtId="0" fontId="2" fillId="0" borderId="0" xfId="0" applyFont="1" applyFill="1"/>
    <xf numFmtId="164" fontId="5" fillId="0" borderId="0" xfId="0" applyNumberFormat="1" applyFont="1" applyFill="1" applyAlignment="1">
      <alignment horizontal="center"/>
    </xf>
    <xf numFmtId="0" fontId="6" fillId="0" borderId="0" xfId="0" applyFont="1" applyFill="1"/>
    <xf numFmtId="0" fontId="7" fillId="0" borderId="0" xfId="0" applyFont="1" applyFill="1" applyAlignment="1">
      <alignment horizontal="center" vertical="top"/>
    </xf>
    <xf numFmtId="0" fontId="2" fillId="0" borderId="0" xfId="0" applyFont="1" applyFill="1" applyAlignment="1">
      <alignment horizontal="left" vertical="top"/>
    </xf>
    <xf numFmtId="0" fontId="2" fillId="0" borderId="0" xfId="0" applyFont="1" applyFill="1" applyAlignment="1">
      <alignment horizontal="center"/>
    </xf>
    <xf numFmtId="0" fontId="2" fillId="0" borderId="0" xfId="0" applyFont="1" applyFill="1" applyAlignment="1">
      <alignment wrapText="1"/>
    </xf>
    <xf numFmtId="164" fontId="5" fillId="0" borderId="0" xfId="0" applyNumberFormat="1" applyFont="1" applyFill="1" applyAlignment="1">
      <alignment horizontal="center" wrapText="1"/>
    </xf>
    <xf numFmtId="0" fontId="6" fillId="0" borderId="0" xfId="0" applyFont="1" applyFill="1" applyAlignment="1">
      <alignment wrapText="1"/>
    </xf>
    <xf numFmtId="0" fontId="13" fillId="0" borderId="1" xfId="0" applyFont="1" applyFill="1" applyBorder="1" applyAlignment="1">
      <alignment horizontal="center" vertical="top" wrapText="1"/>
    </xf>
    <xf numFmtId="0" fontId="13" fillId="0" borderId="2" xfId="0" applyFont="1" applyFill="1" applyBorder="1" applyAlignment="1">
      <alignment horizontal="center" vertical="top" wrapText="1"/>
    </xf>
    <xf numFmtId="0" fontId="14" fillId="0" borderId="1" xfId="0" applyFont="1" applyFill="1" applyBorder="1" applyAlignment="1">
      <alignment horizontal="center" vertical="top" wrapText="1"/>
    </xf>
    <xf numFmtId="0" fontId="15" fillId="0" borderId="3" xfId="0" applyFont="1" applyFill="1" applyBorder="1" applyAlignment="1">
      <alignment vertical="top" wrapText="1"/>
    </xf>
    <xf numFmtId="0" fontId="15" fillId="0" borderId="3" xfId="0" applyFont="1" applyFill="1" applyBorder="1" applyAlignment="1">
      <alignment horizontal="left" vertical="top" wrapText="1"/>
    </xf>
    <xf numFmtId="0" fontId="14" fillId="0" borderId="2" xfId="0" applyFont="1" applyFill="1" applyBorder="1" applyAlignment="1">
      <alignment horizontal="center" vertical="top" wrapText="1"/>
    </xf>
    <xf numFmtId="0" fontId="14" fillId="0" borderId="3" xfId="1" applyNumberFormat="1" applyFont="1" applyFill="1" applyBorder="1" applyAlignment="1" applyProtection="1">
      <alignment horizontal="justify" vertical="top" wrapText="1"/>
    </xf>
    <xf numFmtId="0" fontId="14" fillId="0" borderId="3" xfId="0" applyNumberFormat="1" applyFont="1" applyFill="1" applyBorder="1" applyAlignment="1" applyProtection="1">
      <alignment horizontal="justify" vertical="top" wrapText="1"/>
    </xf>
    <xf numFmtId="0" fontId="14" fillId="0" borderId="3" xfId="2" applyNumberFormat="1" applyFont="1" applyFill="1" applyBorder="1" applyAlignment="1" applyProtection="1">
      <alignment horizontal="justify" vertical="top" wrapText="1"/>
    </xf>
    <xf numFmtId="0" fontId="14" fillId="0" borderId="3" xfId="0" applyNumberFormat="1" applyFont="1" applyFill="1" applyBorder="1" applyAlignment="1" applyProtection="1">
      <alignment horizontal="left" vertical="top" wrapText="1"/>
    </xf>
    <xf numFmtId="0" fontId="14" fillId="0" borderId="3" xfId="0" applyNumberFormat="1" applyFont="1" applyFill="1" applyBorder="1" applyAlignment="1">
      <alignment horizontal="left" vertical="top" wrapText="1"/>
    </xf>
    <xf numFmtId="2" fontId="14" fillId="0" borderId="3" xfId="0" applyNumberFormat="1" applyFont="1" applyFill="1" applyBorder="1" applyAlignment="1">
      <alignment vertical="center" wrapText="1"/>
    </xf>
    <xf numFmtId="0" fontId="14" fillId="0" borderId="3" xfId="0" applyFont="1" applyFill="1" applyBorder="1" applyAlignment="1">
      <alignment horizontal="left" vertical="top" wrapText="1"/>
    </xf>
    <xf numFmtId="0" fontId="9" fillId="0" borderId="10" xfId="0" applyFont="1" applyFill="1" applyBorder="1" applyAlignment="1">
      <alignment horizontal="center" vertical="top" wrapText="1"/>
    </xf>
    <xf numFmtId="0" fontId="13" fillId="0" borderId="11" xfId="0" applyFont="1" applyFill="1" applyBorder="1" applyAlignment="1">
      <alignment horizontal="center" vertical="top" wrapTex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wrapText="1"/>
    </xf>
    <xf numFmtId="2" fontId="13" fillId="0" borderId="3" xfId="0" applyNumberFormat="1" applyFont="1" applyFill="1" applyBorder="1" applyAlignment="1">
      <alignment vertical="top" wrapText="1"/>
    </xf>
    <xf numFmtId="0" fontId="13" fillId="0" borderId="0" xfId="0" applyFont="1" applyFill="1" applyAlignment="1">
      <alignment horizontal="center" vertical="top" wrapText="1"/>
    </xf>
    <xf numFmtId="0" fontId="11" fillId="0" borderId="0" xfId="0" applyFont="1" applyFill="1" applyAlignment="1">
      <alignment horizontal="left" wrapText="1"/>
    </xf>
    <xf numFmtId="0" fontId="13" fillId="0" borderId="0" xfId="0" applyFont="1" applyFill="1" applyAlignment="1">
      <alignment horizontal="left" vertical="top" wrapText="1"/>
    </xf>
    <xf numFmtId="0" fontId="14" fillId="0" borderId="1" xfId="0" applyFont="1" applyFill="1" applyBorder="1" applyAlignment="1">
      <alignment horizontal="center" vertical="top"/>
    </xf>
    <xf numFmtId="0" fontId="21" fillId="0" borderId="0" xfId="0" applyFont="1" applyFill="1" applyAlignment="1">
      <alignment horizontal="center" vertical="top"/>
    </xf>
    <xf numFmtId="0" fontId="13" fillId="0" borderId="1" xfId="0" applyFont="1" applyFill="1" applyBorder="1" applyAlignment="1">
      <alignment horizontal="center" vertical="top"/>
    </xf>
    <xf numFmtId="0" fontId="13" fillId="0" borderId="2" xfId="0" applyFont="1" applyFill="1" applyBorder="1" applyAlignment="1">
      <alignment horizontal="center" vertical="top"/>
    </xf>
    <xf numFmtId="0" fontId="14" fillId="0" borderId="2" xfId="0" applyFont="1" applyFill="1" applyBorder="1" applyAlignment="1">
      <alignment horizontal="center" vertical="top"/>
    </xf>
    <xf numFmtId="0" fontId="14" fillId="0" borderId="3" xfId="0" applyFont="1" applyFill="1" applyBorder="1" applyAlignment="1">
      <alignment horizontal="center" wrapText="1"/>
    </xf>
    <xf numFmtId="0" fontId="14" fillId="0" borderId="3" xfId="0" applyFont="1" applyFill="1" applyBorder="1" applyAlignment="1">
      <alignment horizontal="left" vertical="top"/>
    </xf>
    <xf numFmtId="0" fontId="14" fillId="0" borderId="3" xfId="0" applyFont="1" applyFill="1" applyBorder="1" applyAlignment="1">
      <alignment horizontal="center"/>
    </xf>
    <xf numFmtId="0" fontId="13" fillId="0" borderId="11" xfId="0" applyFont="1" applyFill="1" applyBorder="1" applyAlignment="1">
      <alignment horizontal="center" vertical="top"/>
    </xf>
    <xf numFmtId="2" fontId="9" fillId="0" borderId="14" xfId="0" applyNumberFormat="1" applyFont="1" applyFill="1" applyBorder="1" applyAlignment="1">
      <alignment horizontal="left"/>
    </xf>
    <xf numFmtId="2" fontId="13" fillId="0" borderId="3" xfId="0" applyNumberFormat="1" applyFont="1" applyFill="1" applyBorder="1" applyAlignment="1">
      <alignment vertical="top"/>
    </xf>
    <xf numFmtId="0" fontId="13" fillId="0" borderId="3" xfId="0" applyFont="1" applyFill="1" applyBorder="1" applyAlignment="1">
      <alignment vertical="top"/>
    </xf>
    <xf numFmtId="0" fontId="13" fillId="0" borderId="6" xfId="0" applyFont="1" applyFill="1" applyBorder="1" applyAlignment="1">
      <alignment horizontal="center" vertical="top"/>
    </xf>
    <xf numFmtId="0" fontId="13" fillId="0" borderId="18" xfId="0" applyFont="1" applyFill="1" applyBorder="1" applyAlignment="1">
      <alignment horizontal="center" vertical="top"/>
    </xf>
    <xf numFmtId="0" fontId="9" fillId="0" borderId="0" xfId="0" applyFont="1" applyFill="1" applyAlignment="1">
      <alignment horizontal="center" vertical="top"/>
    </xf>
    <xf numFmtId="0" fontId="9" fillId="0" borderId="0" xfId="0" applyFont="1" applyFill="1" applyAlignment="1">
      <alignment horizontal="left" vertical="top"/>
    </xf>
    <xf numFmtId="0" fontId="9" fillId="0" borderId="0" xfId="0" applyFont="1" applyFill="1" applyAlignment="1">
      <alignment horizontal="center"/>
    </xf>
    <xf numFmtId="0" fontId="14" fillId="0" borderId="3" xfId="0" applyNumberFormat="1" applyFont="1" applyFill="1" applyBorder="1" applyAlignment="1">
      <alignment horizontal="left" vertical="top" wrapText="1" readingOrder="1"/>
    </xf>
    <xf numFmtId="0" fontId="13" fillId="0" borderId="0" xfId="0" applyFont="1" applyFill="1" applyAlignment="1">
      <alignment horizontal="left" vertical="top"/>
    </xf>
    <xf numFmtId="0" fontId="13" fillId="0" borderId="0" xfId="0" applyFont="1" applyFill="1" applyAlignment="1">
      <alignment horizontal="center" vertical="top"/>
    </xf>
    <xf numFmtId="0" fontId="13" fillId="0" borderId="0" xfId="0" applyFont="1" applyFill="1" applyAlignment="1">
      <alignment horizontal="center"/>
    </xf>
    <xf numFmtId="2" fontId="9" fillId="0" borderId="20" xfId="0" applyNumberFormat="1" applyFont="1" applyFill="1" applyBorder="1" applyAlignment="1">
      <alignment horizontal="left"/>
    </xf>
    <xf numFmtId="0" fontId="22" fillId="0" borderId="3" xfId="0" applyFont="1" applyFill="1" applyBorder="1" applyAlignment="1">
      <alignment horizontal="center" wrapText="1"/>
    </xf>
    <xf numFmtId="0" fontId="11" fillId="0" borderId="3" xfId="0" applyFont="1" applyFill="1" applyBorder="1" applyAlignment="1">
      <alignment horizontal="center" wrapText="1"/>
    </xf>
    <xf numFmtId="0" fontId="23" fillId="0" borderId="1" xfId="0" applyFont="1" applyFill="1" applyBorder="1" applyAlignment="1">
      <alignment horizontal="center" vertical="top"/>
    </xf>
    <xf numFmtId="0" fontId="21" fillId="0" borderId="2" xfId="0" applyFont="1" applyFill="1" applyBorder="1" applyAlignment="1">
      <alignment horizontal="center" vertical="top" wrapText="1"/>
    </xf>
    <xf numFmtId="2" fontId="9" fillId="0" borderId="15" xfId="0" applyNumberFormat="1" applyFont="1" applyFill="1" applyBorder="1" applyAlignment="1">
      <alignment horizontal="left"/>
    </xf>
    <xf numFmtId="2" fontId="9" fillId="0" borderId="21" xfId="0" applyNumberFormat="1" applyFont="1" applyFill="1" applyBorder="1" applyAlignment="1">
      <alignment horizontal="left"/>
    </xf>
    <xf numFmtId="4" fontId="5" fillId="0" borderId="0" xfId="0" applyNumberFormat="1" applyFont="1" applyFill="1" applyAlignment="1">
      <alignment horizontal="right"/>
    </xf>
    <xf numFmtId="4" fontId="15" fillId="0" borderId="3" xfId="0" applyNumberFormat="1" applyFont="1" applyFill="1" applyBorder="1" applyAlignment="1">
      <alignment horizontal="right" wrapText="1"/>
    </xf>
    <xf numFmtId="4" fontId="14" fillId="0" borderId="3" xfId="0" applyNumberFormat="1" applyFont="1" applyFill="1" applyBorder="1" applyAlignment="1">
      <alignment horizontal="right" wrapText="1"/>
    </xf>
    <xf numFmtId="4" fontId="9" fillId="0" borderId="0" xfId="0" applyNumberFormat="1" applyFont="1" applyFill="1" applyAlignment="1">
      <alignment horizontal="right" wrapText="1"/>
    </xf>
    <xf numFmtId="4" fontId="9" fillId="0" borderId="15" xfId="0" applyNumberFormat="1" applyFont="1" applyFill="1" applyBorder="1" applyAlignment="1">
      <alignment horizontal="right" wrapText="1"/>
    </xf>
    <xf numFmtId="0" fontId="15" fillId="0" borderId="3" xfId="0" applyFont="1" applyFill="1" applyBorder="1" applyAlignment="1">
      <alignment horizontal="center" wrapText="1"/>
    </xf>
    <xf numFmtId="0" fontId="13" fillId="0" borderId="0" xfId="0" applyFont="1" applyFill="1" applyAlignment="1">
      <alignment horizontal="center" wrapText="1"/>
    </xf>
    <xf numFmtId="0" fontId="18" fillId="0" borderId="3" xfId="0" applyFont="1" applyFill="1" applyBorder="1" applyAlignment="1">
      <alignment horizontal="center" wrapText="1"/>
    </xf>
    <xf numFmtId="4" fontId="15" fillId="0" borderId="3" xfId="0" applyNumberFormat="1" applyFont="1" applyFill="1" applyBorder="1" applyAlignment="1">
      <alignment horizontal="center" wrapText="1"/>
    </xf>
    <xf numFmtId="0" fontId="26" fillId="0" borderId="0" xfId="0" applyFont="1" applyFill="1" applyAlignment="1">
      <alignment vertical="top" wrapText="1"/>
    </xf>
    <xf numFmtId="1" fontId="14" fillId="0" borderId="1" xfId="0" applyNumberFormat="1" applyFont="1" applyFill="1" applyBorder="1" applyAlignment="1">
      <alignment horizontal="center" vertical="top" wrapText="1"/>
    </xf>
    <xf numFmtId="4" fontId="14" fillId="0" borderId="3" xfId="0" applyNumberFormat="1" applyFont="1" applyFill="1" applyBorder="1" applyAlignment="1"/>
    <xf numFmtId="0" fontId="14" fillId="0" borderId="3" xfId="3" applyNumberFormat="1" applyFont="1" applyFill="1" applyBorder="1" applyAlignment="1" applyProtection="1">
      <alignment horizontal="center"/>
    </xf>
    <xf numFmtId="0" fontId="14" fillId="0" borderId="3" xfId="0" applyNumberFormat="1" applyFont="1" applyFill="1" applyBorder="1" applyAlignment="1" applyProtection="1">
      <alignment horizontal="center"/>
    </xf>
    <xf numFmtId="4" fontId="5" fillId="0" borderId="0" xfId="0" applyNumberFormat="1" applyFont="1" applyFill="1" applyAlignment="1">
      <alignment horizontal="center"/>
    </xf>
    <xf numFmtId="4" fontId="14" fillId="0" borderId="3" xfId="0" applyNumberFormat="1" applyFont="1" applyFill="1" applyBorder="1" applyAlignment="1">
      <alignment horizontal="center"/>
    </xf>
    <xf numFmtId="4" fontId="22" fillId="0" borderId="3" xfId="0" applyNumberFormat="1" applyFont="1" applyFill="1" applyBorder="1" applyAlignment="1">
      <alignment horizontal="center" wrapText="1"/>
    </xf>
    <xf numFmtId="4" fontId="9" fillId="0" borderId="15" xfId="0" applyNumberFormat="1" applyFont="1" applyFill="1" applyBorder="1" applyAlignment="1">
      <alignment horizontal="left"/>
    </xf>
    <xf numFmtId="4" fontId="9" fillId="0" borderId="0" xfId="0" applyNumberFormat="1" applyFont="1" applyFill="1" applyAlignment="1">
      <alignment horizontal="center"/>
    </xf>
    <xf numFmtId="4" fontId="9" fillId="0" borderId="21" xfId="0" applyNumberFormat="1" applyFont="1" applyFill="1" applyBorder="1" applyAlignment="1">
      <alignment horizontal="left"/>
    </xf>
    <xf numFmtId="0" fontId="27" fillId="0" borderId="0" xfId="0" applyFont="1" applyFill="1" applyAlignment="1">
      <alignment horizontal="center" vertical="top"/>
    </xf>
    <xf numFmtId="0" fontId="16" fillId="0" borderId="10" xfId="0" applyFont="1" applyFill="1" applyBorder="1" applyAlignment="1">
      <alignment horizontal="center" vertical="top"/>
    </xf>
    <xf numFmtId="0" fontId="16" fillId="0" borderId="1" xfId="0" applyFont="1" applyFill="1" applyBorder="1" applyAlignment="1">
      <alignment horizontal="center" vertical="top"/>
    </xf>
    <xf numFmtId="2" fontId="14" fillId="0" borderId="1" xfId="0" applyNumberFormat="1" applyFont="1" applyFill="1" applyBorder="1" applyAlignment="1">
      <alignment vertical="top"/>
    </xf>
    <xf numFmtId="0" fontId="14" fillId="0" borderId="1" xfId="0" applyFont="1" applyFill="1" applyBorder="1" applyAlignment="1">
      <alignment vertical="top"/>
    </xf>
    <xf numFmtId="0" fontId="14" fillId="0" borderId="5" xfId="0" applyFont="1" applyFill="1" applyBorder="1" applyAlignment="1">
      <alignment horizontal="center" vertical="top"/>
    </xf>
    <xf numFmtId="0" fontId="14" fillId="0" borderId="17" xfId="0" applyFont="1" applyFill="1" applyBorder="1" applyAlignment="1">
      <alignment horizontal="center" vertical="top"/>
    </xf>
    <xf numFmtId="0" fontId="16" fillId="0" borderId="0" xfId="0" applyFont="1" applyFill="1" applyAlignment="1">
      <alignment horizontal="center" vertical="top"/>
    </xf>
    <xf numFmtId="0" fontId="14" fillId="0" borderId="0" xfId="0" applyFont="1" applyFill="1" applyAlignment="1">
      <alignment horizontal="center" vertical="top"/>
    </xf>
    <xf numFmtId="0" fontId="23" fillId="0" borderId="0" xfId="0" applyFont="1" applyFill="1" applyAlignment="1">
      <alignment horizontal="center" vertical="top"/>
    </xf>
    <xf numFmtId="0" fontId="9"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9" fillId="0" borderId="42" xfId="0" applyFont="1" applyFill="1" applyBorder="1" applyAlignment="1">
      <alignment horizontal="center" vertical="top" wrapText="1"/>
    </xf>
    <xf numFmtId="0" fontId="15" fillId="0" borderId="0" xfId="0" applyFont="1" applyFill="1" applyBorder="1" applyAlignment="1">
      <alignment horizontal="left" vertical="top" wrapText="1"/>
    </xf>
    <xf numFmtId="0" fontId="22" fillId="0" borderId="0" xfId="0" applyFont="1" applyFill="1" applyBorder="1" applyAlignment="1">
      <alignment horizontal="center" wrapText="1"/>
    </xf>
    <xf numFmtId="0" fontId="22" fillId="0" borderId="0" xfId="0" applyFont="1" applyFill="1" applyBorder="1" applyAlignment="1">
      <alignment horizontal="left" vertical="top" wrapText="1"/>
    </xf>
    <xf numFmtId="2" fontId="9" fillId="0" borderId="14" xfId="0" applyNumberFormat="1" applyFont="1" applyFill="1" applyBorder="1" applyAlignment="1">
      <alignment horizontal="left"/>
    </xf>
    <xf numFmtId="2" fontId="9" fillId="0" borderId="15" xfId="0" applyNumberFormat="1" applyFont="1" applyFill="1" applyBorder="1" applyAlignment="1">
      <alignment horizontal="left"/>
    </xf>
    <xf numFmtId="0" fontId="30" fillId="0" borderId="0" xfId="0" applyFont="1" applyFill="1"/>
    <xf numFmtId="0" fontId="9" fillId="0" borderId="30" xfId="0" applyFont="1" applyFill="1" applyBorder="1" applyAlignment="1">
      <alignment horizontal="center"/>
    </xf>
    <xf numFmtId="0" fontId="13" fillId="0" borderId="0" xfId="0" applyFont="1" applyFill="1"/>
    <xf numFmtId="0" fontId="13" fillId="0" borderId="46" xfId="0" applyFont="1" applyFill="1" applyBorder="1" applyAlignment="1">
      <alignment horizontal="center" vertical="top"/>
    </xf>
    <xf numFmtId="0" fontId="13" fillId="0" borderId="33" xfId="0" applyFont="1" applyFill="1" applyBorder="1" applyAlignment="1">
      <alignment horizontal="center" vertical="top"/>
    </xf>
    <xf numFmtId="0" fontId="14" fillId="0" borderId="10" xfId="0" applyFont="1" applyFill="1" applyBorder="1" applyAlignment="1">
      <alignment horizontal="center" vertical="top"/>
    </xf>
    <xf numFmtId="0" fontId="14" fillId="0" borderId="3" xfId="0" applyFont="1" applyFill="1" applyBorder="1" applyAlignment="1">
      <alignment wrapText="1"/>
    </xf>
    <xf numFmtId="0" fontId="14" fillId="0" borderId="3" xfId="0" applyFont="1" applyFill="1" applyBorder="1" applyAlignment="1">
      <alignment vertical="top" wrapText="1"/>
    </xf>
    <xf numFmtId="1" fontId="14" fillId="0" borderId="50" xfId="0" applyNumberFormat="1" applyFont="1" applyFill="1" applyBorder="1" applyAlignment="1">
      <alignment horizontal="center" vertical="center" wrapText="1"/>
    </xf>
    <xf numFmtId="0" fontId="14" fillId="0" borderId="51" xfId="0" applyFont="1" applyFill="1" applyBorder="1" applyAlignment="1">
      <alignment horizontal="center" vertical="top" wrapText="1"/>
    </xf>
    <xf numFmtId="0" fontId="9" fillId="0" borderId="1" xfId="0" applyFont="1" applyFill="1" applyBorder="1" applyAlignment="1">
      <alignment horizontal="center" vertical="top"/>
    </xf>
    <xf numFmtId="2" fontId="13" fillId="0" borderId="1" xfId="0" applyNumberFormat="1" applyFont="1" applyFill="1" applyBorder="1" applyAlignment="1"/>
    <xf numFmtId="0" fontId="13" fillId="0" borderId="1" xfId="0" applyFont="1" applyFill="1" applyBorder="1" applyAlignment="1"/>
    <xf numFmtId="0" fontId="13" fillId="0" borderId="40" xfId="0" applyFont="1" applyFill="1" applyBorder="1" applyAlignment="1">
      <alignment horizontal="center" vertical="top" wrapText="1"/>
    </xf>
    <xf numFmtId="0" fontId="14" fillId="0" borderId="50" xfId="0" applyFont="1" applyFill="1" applyBorder="1" applyAlignment="1">
      <alignment horizontal="center" vertical="top"/>
    </xf>
    <xf numFmtId="0" fontId="14" fillId="0" borderId="51" xfId="0" applyFont="1" applyFill="1" applyBorder="1" applyAlignment="1">
      <alignment horizontal="center" vertical="top"/>
    </xf>
    <xf numFmtId="0" fontId="13" fillId="0" borderId="3" xfId="0" applyFont="1" applyFill="1" applyBorder="1" applyAlignment="1">
      <alignment horizontal="center" vertical="top" wrapText="1"/>
    </xf>
    <xf numFmtId="0" fontId="14" fillId="0" borderId="6" xfId="0" applyFont="1" applyFill="1" applyBorder="1" applyAlignment="1">
      <alignment horizontal="center" vertical="top"/>
    </xf>
    <xf numFmtId="4" fontId="14" fillId="0" borderId="3" xfId="0" applyNumberFormat="1" applyFont="1" applyFill="1" applyBorder="1" applyAlignment="1">
      <alignment wrapText="1"/>
    </xf>
    <xf numFmtId="0" fontId="14" fillId="0" borderId="40" xfId="0" applyFont="1" applyFill="1" applyBorder="1" applyAlignment="1">
      <alignment horizontal="center"/>
    </xf>
    <xf numFmtId="4" fontId="14" fillId="0" borderId="40" xfId="0" applyNumberFormat="1" applyFont="1" applyFill="1" applyBorder="1" applyAlignment="1">
      <alignment horizontal="right" wrapText="1"/>
    </xf>
    <xf numFmtId="0" fontId="14" fillId="0" borderId="44" xfId="0" applyFont="1" applyFill="1" applyBorder="1" applyAlignment="1">
      <alignment horizontal="center"/>
    </xf>
    <xf numFmtId="4" fontId="14" fillId="0" borderId="44" xfId="0" applyNumberFormat="1" applyFont="1" applyFill="1" applyBorder="1" applyAlignment="1">
      <alignment horizontal="right" wrapText="1"/>
    </xf>
    <xf numFmtId="4" fontId="14" fillId="0" borderId="3" xfId="0" applyNumberFormat="1" applyFont="1" applyFill="1" applyBorder="1" applyAlignment="1">
      <alignment horizontal="right"/>
    </xf>
    <xf numFmtId="4" fontId="14" fillId="0" borderId="44" xfId="0" applyNumberFormat="1" applyFont="1" applyFill="1" applyBorder="1" applyAlignment="1"/>
    <xf numFmtId="0" fontId="14" fillId="0" borderId="48" xfId="0" applyFont="1" applyFill="1" applyBorder="1" applyAlignment="1">
      <alignment horizontal="center"/>
    </xf>
    <xf numFmtId="4" fontId="14" fillId="0" borderId="48" xfId="0" applyNumberFormat="1" applyFont="1" applyFill="1" applyBorder="1" applyAlignment="1">
      <alignment horizontal="right"/>
    </xf>
    <xf numFmtId="0" fontId="14" fillId="0" borderId="23" xfId="0" applyFont="1" applyFill="1" applyBorder="1" applyAlignment="1">
      <alignment horizontal="center"/>
    </xf>
    <xf numFmtId="4" fontId="14" fillId="0" borderId="23" xfId="0" applyNumberFormat="1" applyFont="1" applyFill="1" applyBorder="1" applyAlignment="1"/>
    <xf numFmtId="4" fontId="14" fillId="0" borderId="44" xfId="0" applyNumberFormat="1" applyFont="1" applyFill="1" applyBorder="1" applyAlignment="1">
      <alignment wrapText="1"/>
    </xf>
    <xf numFmtId="0" fontId="14" fillId="0" borderId="52" xfId="0" applyFont="1" applyFill="1" applyBorder="1" applyAlignment="1">
      <alignment horizontal="center" wrapText="1"/>
    </xf>
    <xf numFmtId="4" fontId="15" fillId="0" borderId="52" xfId="0" applyNumberFormat="1" applyFont="1" applyFill="1" applyBorder="1" applyAlignment="1">
      <alignment horizontal="center" wrapText="1"/>
    </xf>
    <xf numFmtId="0" fontId="14" fillId="0" borderId="3" xfId="1" applyFont="1" applyFill="1" applyBorder="1" applyAlignment="1">
      <alignment horizontal="center"/>
    </xf>
    <xf numFmtId="0" fontId="15" fillId="0" borderId="3" xfId="0" applyFont="1" applyFill="1" applyBorder="1" applyAlignment="1">
      <alignment horizontal="center"/>
    </xf>
    <xf numFmtId="4" fontId="15" fillId="0" borderId="3" xfId="0" applyNumberFormat="1" applyFont="1" applyFill="1" applyBorder="1" applyAlignment="1">
      <alignment horizontal="center"/>
    </xf>
    <xf numFmtId="0" fontId="16" fillId="0" borderId="15" xfId="0" applyNumberFormat="1" applyFont="1" applyFill="1" applyBorder="1" applyAlignment="1" applyProtection="1">
      <alignment vertical="top" wrapText="1"/>
    </xf>
    <xf numFmtId="0" fontId="16" fillId="0" borderId="28" xfId="0" applyNumberFormat="1" applyFont="1" applyFill="1" applyBorder="1" applyAlignment="1" applyProtection="1">
      <alignment horizontal="right" vertical="top" wrapText="1"/>
    </xf>
    <xf numFmtId="0" fontId="14" fillId="0" borderId="14" xfId="0" applyNumberFormat="1" applyFont="1" applyFill="1" applyBorder="1" applyAlignment="1" applyProtection="1">
      <alignment horizontal="center" vertical="top" wrapText="1"/>
    </xf>
    <xf numFmtId="2" fontId="14" fillId="0" borderId="14" xfId="0" applyNumberFormat="1" applyFont="1" applyFill="1" applyBorder="1" applyAlignment="1" applyProtection="1">
      <alignment vertical="top" wrapText="1"/>
    </xf>
    <xf numFmtId="0" fontId="9" fillId="0" borderId="0" xfId="0" applyFont="1" applyFill="1" applyBorder="1" applyAlignment="1">
      <alignment horizontal="center"/>
    </xf>
    <xf numFmtId="0" fontId="9" fillId="0" borderId="0" xfId="0" applyFont="1" applyFill="1" applyBorder="1" applyAlignment="1">
      <alignment horizontal="left"/>
    </xf>
    <xf numFmtId="0" fontId="9" fillId="0" borderId="47" xfId="0" applyFont="1" applyFill="1" applyBorder="1" applyAlignment="1">
      <alignment horizontal="center"/>
    </xf>
    <xf numFmtId="0" fontId="9" fillId="0" borderId="30" xfId="0" applyFont="1" applyFill="1" applyBorder="1" applyAlignment="1"/>
    <xf numFmtId="0" fontId="9" fillId="0" borderId="47" xfId="0" applyFont="1" applyFill="1" applyBorder="1" applyAlignment="1"/>
    <xf numFmtId="4" fontId="14" fillId="0" borderId="23" xfId="0" applyNumberFormat="1" applyFont="1" applyFill="1" applyBorder="1" applyAlignment="1">
      <alignment horizontal="right" wrapText="1"/>
    </xf>
    <xf numFmtId="0" fontId="14" fillId="0" borderId="61" xfId="0" applyFont="1" applyFill="1" applyBorder="1" applyAlignment="1">
      <alignment horizontal="center" vertical="top"/>
    </xf>
    <xf numFmtId="0" fontId="13" fillId="0" borderId="3" xfId="0" applyFont="1" applyFill="1" applyBorder="1" applyAlignment="1">
      <alignment horizontal="center" vertical="top"/>
    </xf>
    <xf numFmtId="0" fontId="14" fillId="0" borderId="42" xfId="0" applyFont="1" applyFill="1" applyBorder="1" applyAlignment="1">
      <alignment horizontal="center" vertical="top"/>
    </xf>
    <xf numFmtId="0" fontId="14" fillId="0" borderId="3" xfId="0" applyFont="1" applyFill="1" applyBorder="1" applyAlignment="1">
      <alignment horizontal="center" vertical="top"/>
    </xf>
    <xf numFmtId="0" fontId="14" fillId="0" borderId="23" xfId="0" applyFont="1" applyFill="1" applyBorder="1" applyAlignment="1">
      <alignment horizontal="left" vertical="top" wrapText="1"/>
    </xf>
    <xf numFmtId="0" fontId="30" fillId="0" borderId="0" xfId="0" applyFont="1" applyFill="1" applyAlignment="1">
      <alignment horizontal="center"/>
    </xf>
    <xf numFmtId="0" fontId="14" fillId="0" borderId="52" xfId="0" applyFont="1" applyFill="1" applyBorder="1" applyAlignment="1">
      <alignment horizontal="center" vertical="top"/>
    </xf>
    <xf numFmtId="0" fontId="14" fillId="0" borderId="44" xfId="0" applyNumberFormat="1" applyFont="1" applyFill="1" applyBorder="1" applyAlignment="1" applyProtection="1">
      <alignment horizontal="justify" vertical="top" wrapText="1"/>
    </xf>
    <xf numFmtId="0" fontId="14" fillId="0" borderId="44" xfId="0" applyFont="1" applyFill="1" applyBorder="1" applyAlignment="1">
      <alignment horizontal="center" wrapText="1"/>
    </xf>
    <xf numFmtId="0" fontId="14" fillId="0" borderId="44" xfId="0" applyFont="1" applyFill="1" applyBorder="1" applyAlignment="1">
      <alignment horizontal="center" vertical="top"/>
    </xf>
    <xf numFmtId="0" fontId="14" fillId="0" borderId="48" xfId="0" applyFont="1" applyFill="1" applyBorder="1" applyAlignment="1">
      <alignment horizontal="left" vertical="top" wrapText="1"/>
    </xf>
    <xf numFmtId="0" fontId="16" fillId="0" borderId="28" xfId="0" applyNumberFormat="1" applyFont="1" applyFill="1" applyBorder="1" applyAlignment="1" applyProtection="1">
      <alignment vertical="top" wrapText="1"/>
    </xf>
    <xf numFmtId="0" fontId="16" fillId="0" borderId="3" xfId="0" applyNumberFormat="1" applyFont="1" applyFill="1" applyBorder="1" applyAlignment="1" applyProtection="1">
      <alignment vertical="top" wrapText="1"/>
    </xf>
    <xf numFmtId="0" fontId="16" fillId="0" borderId="64" xfId="0" applyNumberFormat="1" applyFont="1" applyFill="1" applyBorder="1" applyAlignment="1" applyProtection="1">
      <alignment vertical="top"/>
    </xf>
    <xf numFmtId="0" fontId="16" fillId="0" borderId="8" xfId="0" applyNumberFormat="1" applyFont="1" applyFill="1" applyBorder="1" applyAlignment="1" applyProtection="1">
      <alignment vertical="top"/>
    </xf>
    <xf numFmtId="0" fontId="30" fillId="0" borderId="0" xfId="0" applyFont="1" applyFill="1" applyBorder="1"/>
    <xf numFmtId="0" fontId="16" fillId="0" borderId="1" xfId="0" applyNumberFormat="1" applyFont="1" applyFill="1" applyBorder="1" applyAlignment="1" applyProtection="1">
      <alignment vertical="top"/>
    </xf>
    <xf numFmtId="0" fontId="16" fillId="0" borderId="1" xfId="0" applyNumberFormat="1" applyFont="1" applyFill="1" applyBorder="1" applyAlignment="1" applyProtection="1"/>
    <xf numFmtId="0" fontId="16" fillId="0" borderId="44" xfId="0" applyNumberFormat="1" applyFont="1" applyFill="1" applyBorder="1" applyAlignment="1" applyProtection="1"/>
    <xf numFmtId="0" fontId="13" fillId="0" borderId="44" xfId="0" applyFont="1" applyFill="1" applyBorder="1" applyAlignment="1">
      <alignment horizontal="center" vertical="top" wrapText="1"/>
    </xf>
    <xf numFmtId="0" fontId="9" fillId="0" borderId="5" xfId="0" applyFont="1" applyFill="1" applyBorder="1" applyAlignment="1"/>
    <xf numFmtId="0" fontId="9" fillId="0" borderId="3" xfId="0" applyFont="1" applyFill="1" applyBorder="1" applyAlignment="1"/>
    <xf numFmtId="0" fontId="13" fillId="0" borderId="51" xfId="0" applyFont="1" applyFill="1" applyBorder="1" applyAlignment="1">
      <alignment horizontal="center" vertical="top"/>
    </xf>
    <xf numFmtId="0" fontId="16" fillId="0" borderId="52" xfId="0" applyFont="1" applyFill="1" applyBorder="1" applyAlignment="1">
      <alignment vertical="top"/>
    </xf>
    <xf numFmtId="0" fontId="16" fillId="0" borderId="5" xfId="0" applyFont="1" applyFill="1" applyBorder="1" applyAlignment="1">
      <alignment vertical="top"/>
    </xf>
    <xf numFmtId="0" fontId="15" fillId="0" borderId="23" xfId="0" applyFont="1" applyFill="1" applyBorder="1" applyAlignment="1">
      <alignment horizontal="center"/>
    </xf>
    <xf numFmtId="4" fontId="15" fillId="0" borderId="23" xfId="0" applyNumberFormat="1" applyFont="1" applyFill="1" applyBorder="1" applyAlignment="1">
      <alignment horizontal="center"/>
    </xf>
    <xf numFmtId="0" fontId="16" fillId="0" borderId="45" xfId="0" applyNumberFormat="1" applyFont="1" applyFill="1" applyBorder="1" applyAlignment="1" applyProtection="1">
      <alignment vertical="top"/>
    </xf>
    <xf numFmtId="4" fontId="15" fillId="0" borderId="44" xfId="0" applyNumberFormat="1" applyFont="1" applyFill="1" applyBorder="1" applyAlignment="1">
      <alignment horizontal="center"/>
    </xf>
    <xf numFmtId="0" fontId="16" fillId="0" borderId="44" xfId="0" applyNumberFormat="1" applyFont="1" applyFill="1" applyBorder="1" applyAlignment="1" applyProtection="1">
      <alignment vertical="top"/>
    </xf>
    <xf numFmtId="0" fontId="16" fillId="0" borderId="67" xfId="0" applyNumberFormat="1" applyFont="1" applyFill="1" applyBorder="1" applyAlignment="1" applyProtection="1">
      <alignment vertical="top"/>
    </xf>
    <xf numFmtId="1" fontId="14" fillId="0" borderId="1" xfId="0" applyNumberFormat="1" applyFont="1" applyFill="1" applyBorder="1" applyAlignment="1">
      <alignment horizontal="center" vertical="center" wrapText="1"/>
    </xf>
    <xf numFmtId="0" fontId="14" fillId="0" borderId="3" xfId="0" applyFont="1" applyFill="1" applyBorder="1" applyAlignment="1">
      <alignment horizontal="center" vertical="top" wrapText="1"/>
    </xf>
    <xf numFmtId="4" fontId="15" fillId="0" borderId="44" xfId="0" applyNumberFormat="1" applyFont="1" applyFill="1" applyBorder="1" applyAlignment="1">
      <alignment horizontal="center" wrapText="1"/>
    </xf>
    <xf numFmtId="0" fontId="14" fillId="0" borderId="3" xfId="0" applyNumberFormat="1" applyFont="1" applyFill="1" applyBorder="1" applyAlignment="1" applyProtection="1">
      <alignment horizontal="center" vertical="top" wrapText="1"/>
    </xf>
    <xf numFmtId="2" fontId="9" fillId="0" borderId="14" xfId="0" applyNumberFormat="1" applyFont="1" applyFill="1" applyBorder="1" applyAlignment="1">
      <alignment horizontal="left" wrapText="1"/>
    </xf>
    <xf numFmtId="2" fontId="9" fillId="0" borderId="15" xfId="0" applyNumberFormat="1" applyFont="1" applyFill="1" applyBorder="1" applyAlignment="1">
      <alignment horizontal="left" wrapText="1"/>
    </xf>
    <xf numFmtId="0" fontId="15" fillId="0" borderId="3" xfId="0" applyFont="1" applyFill="1" applyBorder="1" applyAlignment="1">
      <alignment horizontal="left" vertical="top" wrapText="1"/>
    </xf>
    <xf numFmtId="2" fontId="9" fillId="0" borderId="14" xfId="0" applyNumberFormat="1" applyFont="1" applyFill="1" applyBorder="1" applyAlignment="1">
      <alignment horizontal="left"/>
    </xf>
    <xf numFmtId="2" fontId="9" fillId="0" borderId="15" xfId="0" applyNumberFormat="1" applyFont="1" applyFill="1" applyBorder="1" applyAlignment="1">
      <alignment horizontal="left"/>
    </xf>
    <xf numFmtId="2" fontId="9" fillId="0" borderId="34" xfId="0" applyNumberFormat="1" applyFont="1" applyFill="1" applyBorder="1" applyAlignment="1">
      <alignment horizontal="left"/>
    </xf>
    <xf numFmtId="2" fontId="9" fillId="0" borderId="35" xfId="0" applyNumberFormat="1" applyFont="1" applyFill="1" applyBorder="1" applyAlignment="1">
      <alignment horizontal="left"/>
    </xf>
    <xf numFmtId="2" fontId="9" fillId="0" borderId="37" xfId="0" applyNumberFormat="1" applyFont="1" applyFill="1" applyBorder="1" applyAlignment="1">
      <alignment horizontal="left"/>
    </xf>
    <xf numFmtId="2" fontId="9" fillId="0" borderId="31" xfId="0" applyNumberFormat="1" applyFont="1" applyFill="1" applyBorder="1" applyAlignment="1">
      <alignment horizontal="left"/>
    </xf>
    <xf numFmtId="0" fontId="15" fillId="0" borderId="68" xfId="0" applyFont="1" applyFill="1" applyBorder="1" applyAlignment="1">
      <alignment horizontal="left" vertical="top" wrapText="1"/>
    </xf>
    <xf numFmtId="0" fontId="2" fillId="0" borderId="0" xfId="0" applyFont="1" applyFill="1" applyAlignment="1">
      <alignment vertical="center"/>
    </xf>
    <xf numFmtId="0" fontId="15" fillId="0" borderId="0" xfId="0" applyFont="1" applyFill="1" applyBorder="1" applyAlignment="1">
      <alignment horizontal="left" vertical="center" wrapText="1"/>
    </xf>
    <xf numFmtId="0" fontId="13" fillId="0" borderId="61" xfId="0" applyFont="1" applyFill="1" applyBorder="1" applyAlignment="1">
      <alignment horizontal="center" vertical="top" wrapText="1"/>
    </xf>
    <xf numFmtId="0" fontId="13" fillId="0" borderId="44" xfId="0" applyFont="1" applyFill="1" applyBorder="1" applyAlignment="1">
      <alignment vertical="top" wrapText="1"/>
    </xf>
    <xf numFmtId="0" fontId="13" fillId="0" borderId="47" xfId="0" applyFont="1" applyFill="1" applyBorder="1" applyAlignment="1">
      <alignment horizontal="center" vertical="top" wrapText="1"/>
    </xf>
    <xf numFmtId="0" fontId="13" fillId="0" borderId="5" xfId="0" applyFont="1" applyFill="1" applyBorder="1" applyAlignment="1">
      <alignment wrapText="1"/>
    </xf>
    <xf numFmtId="0" fontId="13" fillId="0" borderId="46" xfId="0" applyFont="1" applyFill="1" applyBorder="1" applyAlignment="1">
      <alignment horizontal="center" vertical="top" wrapText="1"/>
    </xf>
    <xf numFmtId="0" fontId="13" fillId="0" borderId="73" xfId="0" applyFont="1" applyFill="1" applyBorder="1" applyAlignment="1">
      <alignment horizontal="center" vertical="top" wrapText="1"/>
    </xf>
    <xf numFmtId="0" fontId="13" fillId="0" borderId="17" xfId="0" applyFont="1" applyFill="1" applyBorder="1" applyAlignment="1">
      <alignment wrapText="1"/>
    </xf>
    <xf numFmtId="0" fontId="16" fillId="0" borderId="42" xfId="0" applyFont="1" applyFill="1" applyBorder="1" applyAlignment="1">
      <alignment horizontal="center" vertical="top"/>
    </xf>
    <xf numFmtId="0" fontId="13" fillId="0" borderId="61" xfId="0" applyFont="1" applyFill="1" applyBorder="1" applyAlignment="1">
      <alignment horizontal="center" vertical="top"/>
    </xf>
    <xf numFmtId="2" fontId="9" fillId="0" borderId="60" xfId="0" applyNumberFormat="1" applyFont="1" applyFill="1" applyBorder="1" applyAlignment="1">
      <alignment horizontal="left"/>
    </xf>
    <xf numFmtId="0" fontId="13" fillId="0" borderId="47" xfId="0" applyFont="1" applyFill="1" applyBorder="1" applyAlignment="1">
      <alignment horizontal="center" vertical="top"/>
    </xf>
    <xf numFmtId="0" fontId="14" fillId="0" borderId="46" xfId="0" applyFont="1" applyFill="1" applyBorder="1" applyAlignment="1">
      <alignment horizontal="center" vertical="top"/>
    </xf>
    <xf numFmtId="4" fontId="9" fillId="0" borderId="31" xfId="0" applyNumberFormat="1" applyFont="1" applyFill="1" applyBorder="1" applyAlignment="1">
      <alignment horizontal="left"/>
    </xf>
    <xf numFmtId="4" fontId="9" fillId="0" borderId="35" xfId="0" applyNumberFormat="1" applyFont="1" applyFill="1" applyBorder="1" applyAlignment="1">
      <alignment horizontal="left"/>
    </xf>
    <xf numFmtId="0" fontId="13" fillId="0" borderId="44" xfId="0" applyFont="1" applyFill="1" applyBorder="1" applyAlignment="1">
      <alignment vertical="top"/>
    </xf>
    <xf numFmtId="0" fontId="13" fillId="0" borderId="5" xfId="0" applyFont="1" applyFill="1" applyBorder="1" applyAlignment="1"/>
    <xf numFmtId="0" fontId="13" fillId="0" borderId="73" xfId="0" applyFont="1" applyFill="1" applyBorder="1" applyAlignment="1">
      <alignment horizontal="center" vertical="top"/>
    </xf>
    <xf numFmtId="0" fontId="13" fillId="0" borderId="17" xfId="0" applyFont="1" applyFill="1" applyBorder="1" applyAlignment="1"/>
    <xf numFmtId="0" fontId="16" fillId="0" borderId="14" xfId="0" applyFont="1" applyFill="1" applyBorder="1" applyAlignment="1">
      <alignment horizontal="left" vertical="top" wrapText="1"/>
    </xf>
    <xf numFmtId="2" fontId="9" fillId="0" borderId="14" xfId="0" applyNumberFormat="1" applyFont="1" applyFill="1" applyBorder="1" applyAlignment="1">
      <alignment horizontal="left"/>
    </xf>
    <xf numFmtId="2" fontId="9" fillId="0" borderId="15" xfId="0" applyNumberFormat="1" applyFont="1" applyFill="1" applyBorder="1" applyAlignment="1">
      <alignment horizontal="left"/>
    </xf>
    <xf numFmtId="0" fontId="15" fillId="0" borderId="31" xfId="0" applyFont="1" applyFill="1" applyBorder="1" applyAlignment="1">
      <alignment horizontal="left" vertical="top" wrapText="1"/>
    </xf>
    <xf numFmtId="0" fontId="13" fillId="2" borderId="0" xfId="0" applyFont="1" applyFill="1" applyBorder="1" applyAlignment="1">
      <alignment horizontal="center" vertical="center"/>
    </xf>
    <xf numFmtId="1" fontId="13" fillId="2" borderId="0"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0" fillId="0" borderId="0" xfId="0" applyFont="1" applyFill="1" applyBorder="1"/>
    <xf numFmtId="1" fontId="14" fillId="0" borderId="1"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1" fontId="13" fillId="0" borderId="1" xfId="0" applyNumberFormat="1" applyFont="1" applyFill="1" applyBorder="1" applyAlignment="1">
      <alignment horizontal="center" vertical="center"/>
    </xf>
    <xf numFmtId="2" fontId="15" fillId="0" borderId="3" xfId="0" applyNumberFormat="1" applyFont="1" applyFill="1" applyBorder="1" applyAlignment="1">
      <alignment horizontal="center" vertical="center"/>
    </xf>
    <xf numFmtId="1" fontId="22" fillId="0" borderId="1" xfId="0" applyNumberFormat="1" applyFont="1" applyFill="1" applyBorder="1" applyAlignment="1">
      <alignment horizontal="center" vertical="center"/>
    </xf>
    <xf numFmtId="1" fontId="13" fillId="0" borderId="1"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1" fontId="13" fillId="0" borderId="17" xfId="0" applyNumberFormat="1" applyFont="1" applyFill="1" applyBorder="1" applyAlignment="1">
      <alignment horizontal="center" vertical="center"/>
    </xf>
    <xf numFmtId="0" fontId="13" fillId="0" borderId="45"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40" xfId="0" applyFont="1" applyFill="1" applyBorder="1" applyAlignment="1">
      <alignment horizontal="center" vertical="center" wrapText="1"/>
    </xf>
    <xf numFmtId="0" fontId="16" fillId="0" borderId="40" xfId="0" applyFont="1" applyFill="1" applyBorder="1" applyAlignment="1">
      <alignment horizontal="center" vertical="center" wrapText="1"/>
    </xf>
    <xf numFmtId="4" fontId="9" fillId="0" borderId="4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0" fontId="9" fillId="0" borderId="42" xfId="0" applyFont="1" applyFill="1" applyBorder="1" applyAlignment="1">
      <alignment horizontal="center" wrapText="1"/>
    </xf>
    <xf numFmtId="0" fontId="9" fillId="0" borderId="23" xfId="0" applyFont="1" applyFill="1" applyBorder="1" applyAlignment="1">
      <alignment horizontal="center" wrapText="1"/>
    </xf>
    <xf numFmtId="0" fontId="9" fillId="0" borderId="15" xfId="0" applyFont="1" applyFill="1" applyBorder="1" applyAlignment="1">
      <alignment horizontal="center" wrapText="1"/>
    </xf>
    <xf numFmtId="3" fontId="9" fillId="0" borderId="15" xfId="0" applyNumberFormat="1" applyFont="1" applyFill="1" applyBorder="1" applyAlignment="1">
      <alignment horizontal="center" wrapText="1"/>
    </xf>
    <xf numFmtId="0" fontId="9" fillId="0" borderId="1" xfId="0" applyFont="1" applyFill="1" applyBorder="1" applyAlignment="1">
      <alignment horizontal="center" wrapText="1"/>
    </xf>
    <xf numFmtId="0" fontId="13" fillId="0" borderId="3" xfId="0" applyFont="1" applyFill="1" applyBorder="1" applyAlignment="1">
      <alignment horizontal="center" wrapText="1"/>
    </xf>
    <xf numFmtId="4" fontId="13" fillId="0" borderId="3" xfId="0" applyNumberFormat="1" applyFont="1" applyFill="1" applyBorder="1" applyAlignment="1">
      <alignment horizontal="right" wrapText="1"/>
    </xf>
    <xf numFmtId="1" fontId="13" fillId="0" borderId="5" xfId="0" applyNumberFormat="1" applyFont="1" applyFill="1" applyBorder="1" applyAlignment="1">
      <alignment horizontal="center" vertical="center"/>
    </xf>
    <xf numFmtId="0" fontId="13" fillId="0" borderId="44" xfId="0" applyFont="1" applyFill="1" applyBorder="1" applyAlignment="1">
      <alignment horizontal="center" vertical="center"/>
    </xf>
    <xf numFmtId="1" fontId="13" fillId="0" borderId="68" xfId="0" applyNumberFormat="1" applyFont="1" applyFill="1" applyBorder="1" applyAlignment="1">
      <alignment horizontal="center" vertical="center"/>
    </xf>
    <xf numFmtId="0" fontId="13" fillId="0" borderId="68" xfId="0" applyFont="1" applyFill="1" applyBorder="1" applyAlignment="1">
      <alignment horizontal="center" vertical="center"/>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16" fillId="0" borderId="70" xfId="0" applyFont="1" applyFill="1" applyBorder="1" applyAlignment="1">
      <alignment horizontal="center" vertical="center" wrapText="1"/>
    </xf>
    <xf numFmtId="4" fontId="9" fillId="0" borderId="70" xfId="0" applyNumberFormat="1" applyFont="1" applyFill="1" applyBorder="1" applyAlignment="1">
      <alignment horizontal="center" vertical="center" wrapText="1"/>
    </xf>
    <xf numFmtId="4" fontId="9" fillId="0" borderId="23" xfId="0" applyNumberFormat="1" applyFont="1" applyFill="1" applyBorder="1" applyAlignment="1">
      <alignment horizontal="center" vertical="center" wrapText="1"/>
    </xf>
    <xf numFmtId="0" fontId="9" fillId="0" borderId="23" xfId="0" applyFont="1" applyFill="1" applyBorder="1" applyAlignment="1">
      <alignment horizontal="center" vertical="center" wrapText="1"/>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0" fontId="9" fillId="0" borderId="42" xfId="0" applyFont="1" applyFill="1" applyBorder="1" applyAlignment="1">
      <alignment horizontal="center" vertical="center" wrapText="1"/>
    </xf>
    <xf numFmtId="0" fontId="16" fillId="0" borderId="23" xfId="0" applyFont="1" applyFill="1" applyBorder="1" applyAlignment="1">
      <alignment horizontal="center" vertical="center" wrapText="1"/>
    </xf>
    <xf numFmtId="1" fontId="13" fillId="0" borderId="31" xfId="0" applyNumberFormat="1" applyFont="1" applyFill="1" applyBorder="1" applyAlignment="1">
      <alignment horizontal="center" vertical="center"/>
    </xf>
    <xf numFmtId="0" fontId="13" fillId="0" borderId="31" xfId="0" applyFont="1" applyFill="1" applyBorder="1" applyAlignment="1">
      <alignment horizontal="center" vertical="center"/>
    </xf>
    <xf numFmtId="2" fontId="14" fillId="0" borderId="3" xfId="0" applyNumberFormat="1" applyFont="1" applyFill="1" applyBorder="1" applyAlignment="1">
      <alignment vertical="top" wrapText="1"/>
    </xf>
    <xf numFmtId="2" fontId="28" fillId="0" borderId="3" xfId="0" applyNumberFormat="1" applyFont="1" applyFill="1" applyBorder="1" applyAlignment="1">
      <alignment vertical="top" wrapText="1"/>
    </xf>
    <xf numFmtId="0" fontId="13" fillId="2" borderId="55" xfId="0" applyFont="1" applyFill="1" applyBorder="1" applyAlignment="1">
      <alignment horizontal="center" vertical="center"/>
    </xf>
    <xf numFmtId="1" fontId="13" fillId="2" borderId="55" xfId="0" applyNumberFormat="1" applyFont="1" applyFill="1" applyBorder="1" applyAlignment="1">
      <alignment horizontal="center" vertical="center"/>
    </xf>
    <xf numFmtId="0" fontId="13" fillId="0" borderId="0" xfId="0" applyFont="1" applyFill="1" applyAlignment="1">
      <alignment vertical="top" wrapText="1"/>
    </xf>
    <xf numFmtId="0" fontId="13" fillId="0" borderId="3" xfId="0" applyFont="1" applyFill="1" applyBorder="1" applyAlignment="1">
      <alignment vertical="top" wrapText="1"/>
    </xf>
    <xf numFmtId="1" fontId="13" fillId="0" borderId="55" xfId="0" applyNumberFormat="1" applyFont="1" applyFill="1" applyBorder="1" applyAlignment="1">
      <alignment horizontal="center" vertical="center"/>
    </xf>
    <xf numFmtId="0" fontId="14" fillId="0" borderId="40" xfId="0" applyFont="1" applyFill="1" applyBorder="1" applyAlignment="1">
      <alignment vertical="top" wrapText="1"/>
    </xf>
    <xf numFmtId="0" fontId="14" fillId="0" borderId="44" xfId="0" applyFont="1" applyFill="1" applyBorder="1" applyAlignment="1">
      <alignment horizontal="left" vertical="top" wrapText="1"/>
    </xf>
    <xf numFmtId="0" fontId="14" fillId="0" borderId="23" xfId="0" applyFont="1" applyFill="1" applyBorder="1" applyAlignment="1">
      <alignment vertical="top" wrapText="1"/>
    </xf>
    <xf numFmtId="0" fontId="14" fillId="0" borderId="44" xfId="0" applyFont="1" applyFill="1" applyBorder="1" applyAlignment="1">
      <alignment vertical="top" wrapText="1"/>
    </xf>
    <xf numFmtId="0" fontId="14" fillId="0" borderId="65" xfId="0" applyFont="1" applyFill="1" applyBorder="1" applyAlignment="1">
      <alignment horizontal="left" vertical="top" wrapText="1"/>
    </xf>
    <xf numFmtId="0" fontId="15" fillId="0" borderId="0" xfId="0" applyFont="1" applyFill="1" applyBorder="1" applyAlignment="1">
      <alignment vertical="top" wrapText="1"/>
    </xf>
    <xf numFmtId="0" fontId="15" fillId="0" borderId="23" xfId="0" applyFont="1" applyFill="1" applyBorder="1" applyAlignment="1">
      <alignment vertical="top" wrapText="1"/>
    </xf>
    <xf numFmtId="0" fontId="15" fillId="0" borderId="44" xfId="0" applyFont="1" applyFill="1" applyBorder="1" applyAlignment="1">
      <alignment vertical="top" wrapText="1"/>
    </xf>
    <xf numFmtId="0" fontId="9" fillId="0" borderId="0" xfId="0" applyFont="1" applyFill="1" applyAlignment="1" applyProtection="1">
      <alignment horizontal="left" vertical="top"/>
      <protection locked="0"/>
    </xf>
    <xf numFmtId="0" fontId="13" fillId="0" borderId="0" xfId="0" applyFont="1" applyFill="1" applyAlignment="1" applyProtection="1">
      <alignment horizontal="center"/>
      <protection locked="0"/>
    </xf>
    <xf numFmtId="4" fontId="9" fillId="0" borderId="0" xfId="0" applyNumberFormat="1" applyFont="1" applyFill="1" applyAlignment="1" applyProtection="1">
      <alignment horizontal="center"/>
      <protection locked="0"/>
    </xf>
    <xf numFmtId="0" fontId="21" fillId="0" borderId="0" xfId="0" applyFont="1" applyFill="1" applyAlignment="1" applyProtection="1">
      <alignment horizontal="center"/>
      <protection locked="0"/>
    </xf>
    <xf numFmtId="4" fontId="20" fillId="0" borderId="0" xfId="0" applyNumberFormat="1" applyFont="1" applyFill="1" applyAlignment="1" applyProtection="1">
      <alignment horizontal="center"/>
      <protection locked="0"/>
    </xf>
    <xf numFmtId="41" fontId="15" fillId="0" borderId="31" xfId="0" applyNumberFormat="1" applyFont="1" applyFill="1" applyBorder="1" applyAlignment="1">
      <alignment horizontal="left" vertical="top" wrapText="1"/>
    </xf>
    <xf numFmtId="41" fontId="9" fillId="0" borderId="43" xfId="0" applyNumberFormat="1" applyFont="1" applyFill="1" applyBorder="1" applyAlignment="1">
      <alignment horizontal="center" vertical="center" wrapText="1"/>
    </xf>
    <xf numFmtId="41" fontId="9" fillId="0" borderId="4" xfId="0" applyNumberFormat="1" applyFont="1" applyFill="1" applyBorder="1" applyAlignment="1">
      <alignment horizontal="center" vertical="center" wrapText="1"/>
    </xf>
    <xf numFmtId="41" fontId="9" fillId="0" borderId="16" xfId="0" applyNumberFormat="1" applyFont="1" applyFill="1" applyBorder="1" applyAlignment="1">
      <alignment horizontal="center" wrapText="1"/>
    </xf>
    <xf numFmtId="41" fontId="13" fillId="0" borderId="4" xfId="0" applyNumberFormat="1" applyFont="1" applyFill="1" applyBorder="1" applyAlignment="1">
      <alignment horizontal="right" wrapText="1"/>
    </xf>
    <xf numFmtId="41" fontId="16" fillId="0" borderId="41" xfId="0" applyNumberFormat="1" applyFont="1" applyFill="1" applyBorder="1" applyAlignment="1">
      <alignment horizontal="right"/>
    </xf>
    <xf numFmtId="41" fontId="15" fillId="0" borderId="4" xfId="0" applyNumberFormat="1" applyFont="1" applyFill="1" applyBorder="1" applyAlignment="1">
      <alignment horizontal="right" wrapText="1"/>
    </xf>
    <xf numFmtId="41" fontId="14" fillId="0" borderId="4" xfId="0" applyNumberFormat="1" applyFont="1" applyFill="1" applyBorder="1" applyAlignment="1">
      <alignment horizontal="right" wrapText="1"/>
    </xf>
    <xf numFmtId="41" fontId="13" fillId="0" borderId="12" xfId="0" applyNumberFormat="1" applyFont="1" applyFill="1" applyBorder="1" applyAlignment="1">
      <alignment horizontal="right" wrapText="1"/>
    </xf>
    <xf numFmtId="41" fontId="9" fillId="0" borderId="43" xfId="0" applyNumberFormat="1" applyFont="1" applyFill="1" applyBorder="1" applyAlignment="1">
      <alignment horizontal="right" wrapText="1"/>
    </xf>
    <xf numFmtId="41" fontId="9" fillId="0" borderId="4" xfId="0" applyNumberFormat="1" applyFont="1" applyFill="1" applyBorder="1" applyAlignment="1">
      <alignment horizontal="right" wrapText="1"/>
    </xf>
    <xf numFmtId="41" fontId="9" fillId="0" borderId="9" xfId="0" applyNumberFormat="1" applyFont="1" applyFill="1" applyBorder="1" applyAlignment="1">
      <alignment horizontal="right" wrapText="1"/>
    </xf>
    <xf numFmtId="41" fontId="9" fillId="0" borderId="41" xfId="0" applyNumberFormat="1" applyFont="1" applyFill="1" applyBorder="1" applyAlignment="1">
      <alignment horizontal="right" wrapText="1"/>
    </xf>
    <xf numFmtId="41" fontId="13" fillId="0" borderId="0" xfId="0" applyNumberFormat="1" applyFont="1" applyFill="1" applyAlignment="1">
      <alignment horizontal="right" wrapText="1"/>
    </xf>
    <xf numFmtId="41" fontId="15" fillId="0" borderId="0" xfId="0" applyNumberFormat="1" applyFont="1" applyFill="1" applyBorder="1" applyAlignment="1">
      <alignment horizontal="left" vertical="top" wrapText="1"/>
    </xf>
    <xf numFmtId="41" fontId="9" fillId="0" borderId="12" xfId="0" applyNumberFormat="1" applyFont="1" applyFill="1" applyBorder="1" applyAlignment="1">
      <alignment horizontal="center" vertical="center" wrapText="1"/>
    </xf>
    <xf numFmtId="41" fontId="9" fillId="0" borderId="13" xfId="0" applyNumberFormat="1" applyFont="1" applyFill="1" applyBorder="1" applyAlignment="1">
      <alignment horizontal="right" wrapText="1"/>
    </xf>
    <xf numFmtId="41" fontId="8" fillId="0" borderId="0" xfId="0" applyNumberFormat="1" applyFont="1" applyFill="1" applyAlignment="1">
      <alignment horizontal="right"/>
    </xf>
    <xf numFmtId="0" fontId="9" fillId="0" borderId="14" xfId="0" applyFont="1" applyFill="1" applyBorder="1" applyAlignment="1">
      <alignment horizontal="center" vertical="center" wrapText="1"/>
    </xf>
    <xf numFmtId="0" fontId="15" fillId="0" borderId="74" xfId="0" applyFont="1" applyFill="1" applyBorder="1" applyAlignment="1">
      <alignment horizontal="left" vertical="center" wrapText="1"/>
    </xf>
    <xf numFmtId="1" fontId="15" fillId="0" borderId="0" xfId="0" applyNumberFormat="1" applyFont="1" applyFill="1" applyBorder="1" applyAlignment="1">
      <alignment horizontal="left" vertical="top" wrapText="1"/>
    </xf>
    <xf numFmtId="1" fontId="9" fillId="0" borderId="40"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1" fontId="9" fillId="0" borderId="15" xfId="0" applyNumberFormat="1" applyFont="1" applyFill="1" applyBorder="1" applyAlignment="1">
      <alignment horizontal="center" wrapText="1"/>
    </xf>
    <xf numFmtId="1" fontId="15" fillId="0" borderId="3" xfId="0" applyNumberFormat="1" applyFont="1" applyFill="1" applyBorder="1" applyAlignment="1" applyProtection="1">
      <alignment horizontal="right" wrapText="1"/>
      <protection locked="0"/>
    </xf>
    <xf numFmtId="1" fontId="14" fillId="0" borderId="3" xfId="0" applyNumberFormat="1" applyFont="1" applyFill="1" applyBorder="1" applyAlignment="1" applyProtection="1">
      <alignment horizontal="right" wrapText="1"/>
      <protection locked="0"/>
    </xf>
    <xf numFmtId="1" fontId="13" fillId="0" borderId="0" xfId="0" applyNumberFormat="1" applyFont="1" applyFill="1" applyAlignment="1">
      <alignment horizontal="right" wrapText="1"/>
    </xf>
    <xf numFmtId="1" fontId="15" fillId="0" borderId="31" xfId="0" applyNumberFormat="1" applyFont="1" applyFill="1" applyBorder="1" applyAlignment="1">
      <alignment horizontal="left" vertical="top" wrapText="1"/>
    </xf>
    <xf numFmtId="1" fontId="9" fillId="0" borderId="23" xfId="0" applyNumberFormat="1" applyFont="1" applyFill="1" applyBorder="1" applyAlignment="1">
      <alignment horizontal="center" vertical="center" wrapText="1"/>
    </xf>
    <xf numFmtId="1" fontId="9" fillId="0" borderId="2" xfId="0" applyNumberFormat="1" applyFont="1" applyFill="1" applyBorder="1" applyAlignment="1">
      <alignment horizontal="right" wrapText="1"/>
    </xf>
    <xf numFmtId="1" fontId="8" fillId="0" borderId="0" xfId="0" applyNumberFormat="1" applyFont="1" applyFill="1" applyAlignment="1">
      <alignment horizontal="right"/>
    </xf>
    <xf numFmtId="1" fontId="13" fillId="0" borderId="3" xfId="0" applyNumberFormat="1" applyFont="1" applyFill="1" applyBorder="1" applyAlignment="1" applyProtection="1">
      <alignment horizontal="right" wrapText="1"/>
      <protection locked="0"/>
    </xf>
    <xf numFmtId="41" fontId="14" fillId="0" borderId="4" xfId="0" applyNumberFormat="1" applyFont="1" applyFill="1" applyBorder="1" applyAlignment="1"/>
    <xf numFmtId="41" fontId="13" fillId="0" borderId="12" xfId="0" applyNumberFormat="1" applyFont="1" applyFill="1" applyBorder="1" applyAlignment="1"/>
    <xf numFmtId="41" fontId="9" fillId="0" borderId="43" xfId="0" applyNumberFormat="1" applyFont="1" applyFill="1" applyBorder="1" applyAlignment="1"/>
    <xf numFmtId="41" fontId="9" fillId="0" borderId="4" xfId="0" applyNumberFormat="1" applyFont="1" applyFill="1" applyBorder="1" applyAlignment="1"/>
    <xf numFmtId="41" fontId="9" fillId="0" borderId="9" xfId="0" applyNumberFormat="1" applyFont="1" applyFill="1" applyBorder="1" applyAlignment="1"/>
    <xf numFmtId="41" fontId="9" fillId="0" borderId="41" xfId="0" applyNumberFormat="1" applyFont="1" applyFill="1" applyBorder="1" applyAlignment="1"/>
    <xf numFmtId="41" fontId="9" fillId="0" borderId="0" xfId="0" applyNumberFormat="1" applyFont="1" applyFill="1" applyAlignment="1"/>
    <xf numFmtId="41" fontId="13" fillId="0" borderId="0" xfId="0" applyNumberFormat="1" applyFont="1" applyFill="1" applyAlignment="1"/>
    <xf numFmtId="41" fontId="24" fillId="0" borderId="41" xfId="0" applyNumberFormat="1" applyFont="1" applyFill="1" applyBorder="1" applyAlignment="1">
      <alignment horizontal="right"/>
    </xf>
    <xf numFmtId="41" fontId="15" fillId="0" borderId="68" xfId="0" applyNumberFormat="1" applyFont="1" applyFill="1" applyBorder="1" applyAlignment="1">
      <alignment horizontal="left" vertical="top" wrapText="1"/>
    </xf>
    <xf numFmtId="41" fontId="9" fillId="0" borderId="71" xfId="0" applyNumberFormat="1" applyFont="1" applyFill="1" applyBorder="1" applyAlignment="1">
      <alignment horizontal="center" vertical="center" wrapText="1"/>
    </xf>
    <xf numFmtId="41" fontId="9" fillId="0" borderId="13" xfId="0" applyNumberFormat="1" applyFont="1" applyFill="1" applyBorder="1" applyAlignment="1"/>
    <xf numFmtId="41" fontId="21" fillId="0" borderId="0" xfId="0" applyNumberFormat="1" applyFont="1" applyFill="1" applyAlignment="1" applyProtection="1">
      <protection locked="0"/>
    </xf>
    <xf numFmtId="41" fontId="8" fillId="0" borderId="0" xfId="0" applyNumberFormat="1" applyFont="1" applyFill="1" applyAlignment="1"/>
    <xf numFmtId="1" fontId="14" fillId="0" borderId="3" xfId="0" applyNumberFormat="1" applyFont="1" applyFill="1" applyBorder="1" applyAlignment="1" applyProtection="1">
      <protection locked="0"/>
    </xf>
    <xf numFmtId="1" fontId="9" fillId="0" borderId="2" xfId="0" applyNumberFormat="1" applyFont="1" applyFill="1" applyBorder="1" applyAlignment="1">
      <alignment horizontal="left"/>
    </xf>
    <xf numFmtId="1" fontId="9" fillId="0" borderId="0" xfId="0" applyNumberFormat="1" applyFont="1" applyFill="1" applyAlignment="1"/>
    <xf numFmtId="1" fontId="13" fillId="0" borderId="0" xfId="0" applyNumberFormat="1" applyFont="1" applyFill="1" applyAlignment="1"/>
    <xf numFmtId="1" fontId="9" fillId="0" borderId="32" xfId="0" applyNumberFormat="1" applyFont="1" applyFill="1" applyBorder="1" applyAlignment="1">
      <alignment horizontal="left"/>
    </xf>
    <xf numFmtId="1" fontId="9" fillId="0" borderId="61" xfId="0" applyNumberFormat="1" applyFont="1" applyFill="1" applyBorder="1" applyAlignment="1">
      <alignment horizontal="left"/>
    </xf>
    <xf numFmtId="1" fontId="9" fillId="0" borderId="24" xfId="0" applyNumberFormat="1" applyFont="1" applyFill="1" applyBorder="1" applyAlignment="1">
      <alignment horizontal="left"/>
    </xf>
    <xf numFmtId="1" fontId="15" fillId="0" borderId="68" xfId="0" applyNumberFormat="1" applyFont="1" applyFill="1" applyBorder="1" applyAlignment="1">
      <alignment horizontal="left" vertical="top" wrapText="1"/>
    </xf>
    <xf numFmtId="1" fontId="9" fillId="0" borderId="70" xfId="0" applyNumberFormat="1" applyFont="1" applyFill="1" applyBorder="1" applyAlignment="1">
      <alignment horizontal="center" vertical="center" wrapText="1"/>
    </xf>
    <xf numFmtId="1" fontId="9" fillId="0" borderId="21" xfId="0" applyNumberFormat="1" applyFont="1" applyFill="1" applyBorder="1" applyAlignment="1">
      <alignment horizontal="left"/>
    </xf>
    <xf numFmtId="1" fontId="21" fillId="0" borderId="0" xfId="0" applyNumberFormat="1" applyFont="1" applyFill="1" applyAlignment="1" applyProtection="1">
      <protection locked="0"/>
    </xf>
    <xf numFmtId="1" fontId="8" fillId="0" borderId="0" xfId="0" applyNumberFormat="1" applyFont="1" applyFill="1" applyAlignment="1"/>
    <xf numFmtId="1" fontId="9" fillId="0" borderId="1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1" fontId="14" fillId="0" borderId="12" xfId="0" applyNumberFormat="1" applyFont="1" applyFill="1" applyBorder="1" applyAlignment="1">
      <alignment horizontal="right" wrapText="1"/>
    </xf>
    <xf numFmtId="41" fontId="14" fillId="0" borderId="19" xfId="0" applyNumberFormat="1" applyFont="1" applyFill="1" applyBorder="1" applyAlignment="1">
      <alignment horizontal="right" wrapText="1"/>
    </xf>
    <xf numFmtId="41" fontId="14" fillId="0" borderId="43" xfId="0" applyNumberFormat="1" applyFont="1" applyFill="1" applyBorder="1" applyAlignment="1">
      <alignment horizontal="right" wrapText="1"/>
    </xf>
    <xf numFmtId="41" fontId="14" fillId="0" borderId="4" xfId="0" applyNumberFormat="1" applyFont="1" applyFill="1" applyBorder="1" applyAlignment="1">
      <alignment horizontal="right"/>
    </xf>
    <xf numFmtId="41" fontId="14" fillId="0" borderId="19" xfId="0" applyNumberFormat="1" applyFont="1" applyFill="1" applyBorder="1" applyAlignment="1"/>
    <xf numFmtId="41" fontId="14" fillId="0" borderId="58" xfId="0" applyNumberFormat="1" applyFont="1" applyFill="1" applyBorder="1" applyAlignment="1">
      <alignment horizontal="right" wrapText="1"/>
    </xf>
    <xf numFmtId="41" fontId="14" fillId="0" borderId="53" xfId="0" applyNumberFormat="1" applyFont="1" applyFill="1" applyBorder="1" applyAlignment="1">
      <alignment horizontal="right" wrapText="1"/>
    </xf>
    <xf numFmtId="41" fontId="14" fillId="0" borderId="9" xfId="0" applyNumberFormat="1" applyFont="1" applyFill="1" applyBorder="1" applyAlignment="1">
      <alignment horizontal="right" wrapText="1"/>
    </xf>
    <xf numFmtId="41" fontId="16" fillId="0" borderId="63" xfId="0" applyNumberFormat="1" applyFont="1" applyFill="1" applyBorder="1" applyAlignment="1">
      <alignment horizontal="right"/>
    </xf>
    <xf numFmtId="41" fontId="14" fillId="0" borderId="4" xfId="0" applyNumberFormat="1" applyFont="1" applyFill="1" applyBorder="1" applyAlignment="1">
      <alignment wrapText="1"/>
    </xf>
    <xf numFmtId="41" fontId="29" fillId="0" borderId="41" xfId="0" applyNumberFormat="1" applyFont="1" applyFill="1" applyBorder="1" applyAlignment="1">
      <alignment wrapText="1"/>
    </xf>
    <xf numFmtId="41" fontId="29" fillId="0" borderId="41" xfId="0" applyNumberFormat="1" applyFont="1" applyFill="1" applyBorder="1" applyAlignment="1">
      <alignment horizontal="right" wrapText="1"/>
    </xf>
    <xf numFmtId="41" fontId="29" fillId="0" borderId="22" xfId="0" applyNumberFormat="1" applyFont="1" applyFill="1" applyBorder="1" applyAlignment="1">
      <alignment horizontal="right" wrapText="1"/>
    </xf>
    <xf numFmtId="41" fontId="29" fillId="0" borderId="57" xfId="0" applyNumberFormat="1" applyFont="1" applyFill="1" applyBorder="1" applyAlignment="1">
      <alignment horizontal="right" wrapText="1"/>
    </xf>
    <xf numFmtId="41" fontId="15" fillId="0" borderId="13" xfId="0" applyNumberFormat="1" applyFont="1" applyFill="1" applyBorder="1" applyAlignment="1">
      <alignment horizontal="right" wrapText="1"/>
    </xf>
    <xf numFmtId="41" fontId="9" fillId="0" borderId="57" xfId="0" applyNumberFormat="1" applyFont="1" applyFill="1" applyBorder="1" applyAlignment="1"/>
    <xf numFmtId="41" fontId="16" fillId="0" borderId="41" xfId="0" applyNumberFormat="1" applyFont="1" applyFill="1" applyBorder="1" applyAlignment="1"/>
    <xf numFmtId="41" fontId="15" fillId="0" borderId="49" xfId="0" applyNumberFormat="1" applyFont="1" applyFill="1" applyBorder="1" applyAlignment="1">
      <alignment horizontal="right" wrapText="1"/>
    </xf>
    <xf numFmtId="41" fontId="15" fillId="0" borderId="16" xfId="0" applyNumberFormat="1" applyFont="1" applyFill="1" applyBorder="1" applyAlignment="1">
      <alignment horizontal="right" wrapText="1"/>
    </xf>
    <xf numFmtId="41" fontId="15" fillId="0" borderId="39" xfId="0" applyNumberFormat="1" applyFont="1" applyFill="1" applyBorder="1" applyAlignment="1">
      <alignment horizontal="right" wrapText="1"/>
    </xf>
    <xf numFmtId="41" fontId="15" fillId="0" borderId="19" xfId="0" applyNumberFormat="1" applyFont="1" applyFill="1" applyBorder="1" applyAlignment="1">
      <alignment horizontal="center" wrapText="1"/>
    </xf>
    <xf numFmtId="41" fontId="16" fillId="0" borderId="32" xfId="0" applyNumberFormat="1" applyFont="1" applyFill="1" applyBorder="1" applyAlignment="1"/>
    <xf numFmtId="41" fontId="9" fillId="0" borderId="24" xfId="0" applyNumberFormat="1" applyFont="1" applyFill="1" applyBorder="1" applyAlignment="1"/>
    <xf numFmtId="41" fontId="9" fillId="0" borderId="0" xfId="0" applyNumberFormat="1" applyFont="1" applyFill="1" applyBorder="1" applyAlignment="1"/>
    <xf numFmtId="41" fontId="13" fillId="0" borderId="0" xfId="0" applyNumberFormat="1" applyFont="1" applyFill="1" applyAlignment="1" applyProtection="1">
      <protection locked="0"/>
    </xf>
    <xf numFmtId="1" fontId="14" fillId="0" borderId="40" xfId="0" applyNumberFormat="1" applyFont="1" applyFill="1" applyBorder="1" applyAlignment="1" applyProtection="1">
      <alignment horizontal="right" wrapText="1"/>
      <protection locked="0"/>
    </xf>
    <xf numFmtId="1" fontId="14" fillId="0" borderId="44" xfId="0" applyNumberFormat="1" applyFont="1" applyFill="1" applyBorder="1" applyAlignment="1" applyProtection="1">
      <alignment horizontal="right" wrapText="1"/>
      <protection locked="0"/>
    </xf>
    <xf numFmtId="1" fontId="14" fillId="0" borderId="23" xfId="0" applyNumberFormat="1" applyFont="1" applyFill="1" applyBorder="1" applyAlignment="1" applyProtection="1">
      <alignment horizontal="right" wrapText="1"/>
      <protection locked="0"/>
    </xf>
    <xf numFmtId="1" fontId="14" fillId="0" borderId="3" xfId="0" applyNumberFormat="1" applyFont="1" applyFill="1" applyBorder="1" applyAlignment="1" applyProtection="1">
      <alignment horizontal="right"/>
      <protection locked="0"/>
    </xf>
    <xf numFmtId="1" fontId="14" fillId="0" borderId="44" xfId="0" applyNumberFormat="1" applyFont="1" applyFill="1" applyBorder="1" applyAlignment="1" applyProtection="1">
      <protection locked="0"/>
    </xf>
    <xf numFmtId="1" fontId="14" fillId="0" borderId="48" xfId="0" applyNumberFormat="1" applyFont="1" applyFill="1" applyBorder="1" applyAlignment="1" applyProtection="1">
      <protection locked="0"/>
    </xf>
    <xf numFmtId="1" fontId="14" fillId="0" borderId="23" xfId="0" applyNumberFormat="1" applyFont="1" applyFill="1" applyBorder="1" applyAlignment="1" applyProtection="1">
      <alignment wrapText="1"/>
      <protection locked="0"/>
    </xf>
    <xf numFmtId="1" fontId="14" fillId="0" borderId="44" xfId="0" applyNumberFormat="1" applyFont="1" applyFill="1" applyBorder="1" applyAlignment="1" applyProtection="1">
      <alignment wrapText="1"/>
      <protection locked="0"/>
    </xf>
    <xf numFmtId="1" fontId="14" fillId="0" borderId="3" xfId="0" applyNumberFormat="1" applyFont="1" applyFill="1" applyBorder="1" applyAlignment="1" applyProtection="1">
      <alignment wrapText="1"/>
      <protection locked="0"/>
    </xf>
    <xf numFmtId="1" fontId="15" fillId="0" borderId="52" xfId="0" applyNumberFormat="1" applyFont="1" applyFill="1" applyBorder="1" applyAlignment="1" applyProtection="1">
      <alignment horizontal="center" wrapText="1"/>
      <protection locked="0"/>
    </xf>
    <xf numFmtId="1" fontId="15" fillId="0" borderId="23" xfId="0" applyNumberFormat="1" applyFont="1" applyFill="1" applyBorder="1" applyAlignment="1" applyProtection="1">
      <alignment horizontal="right"/>
      <protection locked="0"/>
    </xf>
    <xf numFmtId="1" fontId="15" fillId="0" borderId="3" xfId="0" applyNumberFormat="1" applyFont="1" applyFill="1" applyBorder="1" applyAlignment="1" applyProtection="1">
      <alignment horizontal="right"/>
      <protection locked="0"/>
    </xf>
    <xf numFmtId="1" fontId="15" fillId="0" borderId="44" xfId="0" applyNumberFormat="1" applyFont="1" applyFill="1" applyBorder="1" applyAlignment="1" applyProtection="1">
      <alignment horizontal="right"/>
      <protection locked="0"/>
    </xf>
    <xf numFmtId="1" fontId="15" fillId="0" borderId="44" xfId="0" applyNumberFormat="1" applyFont="1" applyFill="1" applyBorder="1" applyAlignment="1" applyProtection="1">
      <alignment horizontal="center" wrapText="1"/>
      <protection locked="0"/>
    </xf>
    <xf numFmtId="1" fontId="9" fillId="0" borderId="0" xfId="0" applyNumberFormat="1" applyFont="1" applyFill="1" applyBorder="1" applyAlignment="1">
      <alignment horizontal="left"/>
    </xf>
    <xf numFmtId="1" fontId="13" fillId="0" borderId="0" xfId="0" applyNumberFormat="1" applyFont="1" applyFill="1" applyAlignment="1" applyProtection="1">
      <protection locked="0"/>
    </xf>
    <xf numFmtId="41" fontId="14" fillId="0" borderId="14" xfId="0" applyNumberFormat="1" applyFont="1" applyFill="1" applyBorder="1" applyAlignment="1" applyProtection="1">
      <alignment vertical="top" wrapText="1"/>
      <protection locked="0"/>
    </xf>
    <xf numFmtId="41" fontId="0" fillId="0" borderId="0" xfId="0" applyNumberFormat="1"/>
    <xf numFmtId="41" fontId="12" fillId="0" borderId="41" xfId="0" applyNumberFormat="1" applyFont="1" applyFill="1" applyBorder="1" applyAlignment="1"/>
    <xf numFmtId="4" fontId="20" fillId="0" borderId="0" xfId="0" applyNumberFormat="1" applyFont="1" applyFill="1" applyAlignment="1" applyProtection="1">
      <alignment horizontal="right"/>
      <protection locked="0"/>
    </xf>
    <xf numFmtId="1" fontId="21" fillId="0" borderId="0" xfId="0" applyNumberFormat="1" applyFont="1" applyFill="1" applyAlignment="1" applyProtection="1">
      <alignment horizontal="right"/>
      <protection locked="0"/>
    </xf>
    <xf numFmtId="41" fontId="21" fillId="0" borderId="0" xfId="0" applyNumberFormat="1" applyFont="1" applyFill="1" applyAlignment="1" applyProtection="1">
      <alignment horizontal="right"/>
      <protection locked="0"/>
    </xf>
    <xf numFmtId="0" fontId="13" fillId="0" borderId="0" xfId="0" applyFont="1" applyFill="1" applyAlignment="1" applyProtection="1">
      <alignment horizontal="center" vertical="top"/>
      <protection locked="0"/>
    </xf>
    <xf numFmtId="0" fontId="2" fillId="0" borderId="0" xfId="0" applyFont="1" applyFill="1" applyProtection="1">
      <protection locked="0"/>
    </xf>
    <xf numFmtId="0" fontId="20" fillId="0" borderId="0" xfId="0" applyFont="1" applyFill="1" applyAlignment="1" applyProtection="1">
      <alignment horizontal="center"/>
      <protection locked="0"/>
    </xf>
    <xf numFmtId="4" fontId="21" fillId="0" borderId="0" xfId="0" applyNumberFormat="1" applyFont="1" applyFill="1" applyProtection="1">
      <protection locked="0"/>
    </xf>
    <xf numFmtId="41" fontId="21" fillId="0" borderId="0" xfId="0" applyNumberFormat="1" applyFont="1" applyFill="1" applyProtection="1">
      <protection locked="0"/>
    </xf>
    <xf numFmtId="0" fontId="15" fillId="0" borderId="3" xfId="0" applyFont="1" applyFill="1" applyBorder="1" applyAlignment="1">
      <alignment horizontal="left" vertical="top" wrapText="1"/>
    </xf>
    <xf numFmtId="0" fontId="15" fillId="0" borderId="4" xfId="0" applyFont="1" applyFill="1" applyBorder="1" applyAlignment="1">
      <alignment horizontal="left" vertical="top" wrapText="1"/>
    </xf>
    <xf numFmtId="0" fontId="9" fillId="0" borderId="72" xfId="0" applyFont="1" applyFill="1" applyBorder="1" applyAlignment="1">
      <alignment horizontal="right" wrapText="1"/>
    </xf>
    <xf numFmtId="0" fontId="9" fillId="0" borderId="60" xfId="0" applyFont="1" applyFill="1" applyBorder="1" applyAlignment="1">
      <alignment horizontal="right" wrapText="1"/>
    </xf>
    <xf numFmtId="0" fontId="9" fillId="0" borderId="49" xfId="0" applyFont="1" applyFill="1" applyBorder="1" applyAlignment="1">
      <alignment horizontal="right" wrapText="1"/>
    </xf>
    <xf numFmtId="0" fontId="15" fillId="0" borderId="14" xfId="0" applyFont="1" applyFill="1" applyBorder="1" applyAlignment="1">
      <alignment horizontal="left" vertical="top" wrapText="1"/>
    </xf>
    <xf numFmtId="0" fontId="15" fillId="0" borderId="15" xfId="0" applyFont="1" applyFill="1" applyBorder="1" applyAlignment="1">
      <alignment horizontal="left" vertical="top" wrapText="1"/>
    </xf>
    <xf numFmtId="0" fontId="15" fillId="0" borderId="16" xfId="0" applyFont="1" applyFill="1" applyBorder="1" applyAlignment="1">
      <alignment horizontal="left" vertical="top" wrapText="1"/>
    </xf>
    <xf numFmtId="0" fontId="16" fillId="0" borderId="14" xfId="0" applyFont="1" applyFill="1" applyBorder="1" applyAlignment="1">
      <alignment horizontal="left" vertical="top" wrapText="1"/>
    </xf>
    <xf numFmtId="0" fontId="29" fillId="0" borderId="15" xfId="0" applyFont="1" applyFill="1" applyBorder="1" applyAlignment="1">
      <alignment horizontal="left" vertical="top" wrapText="1"/>
    </xf>
    <xf numFmtId="0" fontId="29" fillId="0" borderId="16" xfId="0" applyFont="1" applyFill="1" applyBorder="1" applyAlignment="1">
      <alignment horizontal="left" vertical="top" wrapText="1"/>
    </xf>
    <xf numFmtId="0" fontId="15" fillId="0" borderId="45" xfId="0" applyFont="1" applyFill="1" applyBorder="1" applyAlignment="1">
      <alignment horizontal="left" vertical="top" wrapText="1"/>
    </xf>
    <xf numFmtId="0" fontId="15" fillId="0" borderId="19" xfId="0" applyFont="1" applyFill="1" applyBorder="1" applyAlignment="1">
      <alignment horizontal="left" vertical="top" wrapText="1"/>
    </xf>
    <xf numFmtId="0" fontId="16" fillId="0" borderId="59" xfId="0" applyNumberFormat="1" applyFont="1" applyFill="1" applyBorder="1" applyAlignment="1" applyProtection="1">
      <alignment horizontal="left" vertical="top" wrapText="1"/>
    </xf>
    <xf numFmtId="0" fontId="16" fillId="0" borderId="60" xfId="0" applyNumberFormat="1" applyFont="1" applyFill="1" applyBorder="1" applyAlignment="1" applyProtection="1">
      <alignment horizontal="left" vertical="top" wrapText="1"/>
    </xf>
    <xf numFmtId="0" fontId="16" fillId="0" borderId="49" xfId="0" applyNumberFormat="1" applyFont="1" applyFill="1" applyBorder="1" applyAlignment="1" applyProtection="1">
      <alignment horizontal="left" vertical="top" wrapText="1"/>
    </xf>
    <xf numFmtId="0" fontId="16" fillId="0" borderId="20" xfId="0" applyFont="1" applyFill="1" applyBorder="1" applyAlignment="1">
      <alignment horizontal="right" wrapText="1"/>
    </xf>
    <xf numFmtId="0" fontId="16" fillId="0" borderId="21" xfId="0" applyFont="1" applyFill="1" applyBorder="1" applyAlignment="1">
      <alignment horizontal="right" wrapText="1"/>
    </xf>
    <xf numFmtId="0" fontId="16" fillId="0" borderId="39" xfId="0" applyFont="1" applyFill="1" applyBorder="1" applyAlignment="1">
      <alignment horizontal="right" wrapText="1"/>
    </xf>
    <xf numFmtId="2" fontId="9" fillId="0" borderId="29" xfId="0" applyNumberFormat="1" applyFont="1" applyFill="1" applyBorder="1" applyAlignment="1">
      <alignment horizontal="left" wrapText="1"/>
    </xf>
    <xf numFmtId="2" fontId="9" fillId="0" borderId="26" xfId="0" applyNumberFormat="1" applyFont="1" applyFill="1" applyBorder="1" applyAlignment="1">
      <alignment horizontal="left" wrapText="1"/>
    </xf>
    <xf numFmtId="2" fontId="9" fillId="0" borderId="11" xfId="0" applyNumberFormat="1" applyFont="1" applyFill="1" applyBorder="1" applyAlignment="1">
      <alignment horizontal="left" wrapText="1"/>
    </xf>
    <xf numFmtId="2" fontId="9" fillId="0" borderId="20" xfId="0" applyNumberFormat="1" applyFont="1" applyFill="1" applyBorder="1" applyAlignment="1">
      <alignment horizontal="left" wrapText="1"/>
    </xf>
    <xf numFmtId="2" fontId="9" fillId="0" borderId="21" xfId="0" applyNumberFormat="1" applyFont="1" applyFill="1" applyBorder="1" applyAlignment="1">
      <alignment horizontal="left" wrapText="1"/>
    </xf>
    <xf numFmtId="2" fontId="9" fillId="0" borderId="18" xfId="0" applyNumberFormat="1" applyFont="1" applyFill="1" applyBorder="1" applyAlignment="1">
      <alignment horizontal="left" wrapText="1"/>
    </xf>
    <xf numFmtId="0" fontId="9" fillId="0" borderId="30" xfId="0" applyFont="1" applyFill="1" applyBorder="1" applyAlignment="1">
      <alignment horizontal="center" wrapText="1"/>
    </xf>
    <xf numFmtId="0" fontId="9" fillId="0" borderId="31" xfId="0" applyFont="1" applyFill="1" applyBorder="1" applyAlignment="1">
      <alignment horizontal="center" wrapText="1"/>
    </xf>
    <xf numFmtId="0" fontId="9" fillId="0" borderId="37" xfId="0" applyFont="1" applyFill="1" applyBorder="1" applyAlignment="1">
      <alignment horizontal="left" wrapText="1"/>
    </xf>
    <xf numFmtId="0" fontId="9" fillId="0" borderId="31" xfId="0" applyFont="1" applyFill="1" applyBorder="1" applyAlignment="1">
      <alignment horizontal="left" wrapText="1"/>
    </xf>
    <xf numFmtId="0" fontId="9" fillId="0" borderId="33" xfId="0" applyFont="1" applyFill="1" applyBorder="1" applyAlignment="1">
      <alignment horizontal="left" wrapText="1"/>
    </xf>
    <xf numFmtId="2" fontId="9" fillId="0" borderId="37" xfId="0" applyNumberFormat="1" applyFont="1" applyFill="1" applyBorder="1" applyAlignment="1">
      <alignment horizontal="left" wrapText="1"/>
    </xf>
    <xf numFmtId="2" fontId="9" fillId="0" borderId="31" xfId="0" applyNumberFormat="1" applyFont="1" applyFill="1" applyBorder="1" applyAlignment="1">
      <alignment horizontal="left" wrapText="1"/>
    </xf>
    <xf numFmtId="2" fontId="9" fillId="0" borderId="32" xfId="0" applyNumberFormat="1" applyFont="1" applyFill="1" applyBorder="1" applyAlignment="1">
      <alignment horizontal="left" wrapText="1"/>
    </xf>
    <xf numFmtId="2" fontId="17" fillId="0" borderId="30" xfId="0" applyNumberFormat="1" applyFont="1" applyFill="1" applyBorder="1" applyAlignment="1">
      <alignment horizontal="center" wrapText="1"/>
    </xf>
    <xf numFmtId="2" fontId="17" fillId="0" borderId="31" xfId="0" applyNumberFormat="1" applyFont="1" applyFill="1" applyBorder="1" applyAlignment="1">
      <alignment horizontal="center" wrapText="1"/>
    </xf>
    <xf numFmtId="2" fontId="17" fillId="0" borderId="32" xfId="0" applyNumberFormat="1" applyFont="1" applyFill="1" applyBorder="1" applyAlignment="1">
      <alignment horizontal="center" wrapText="1"/>
    </xf>
    <xf numFmtId="0" fontId="9" fillId="0" borderId="33" xfId="0" applyFont="1" applyFill="1" applyBorder="1" applyAlignment="1">
      <alignment horizontal="center" wrapText="1"/>
    </xf>
    <xf numFmtId="2" fontId="9" fillId="0" borderId="34" xfId="0" applyNumberFormat="1" applyFont="1" applyFill="1" applyBorder="1" applyAlignment="1">
      <alignment horizontal="left" wrapText="1"/>
    </xf>
    <xf numFmtId="2" fontId="9" fillId="0" borderId="35" xfId="0" applyNumberFormat="1" applyFont="1" applyFill="1" applyBorder="1" applyAlignment="1">
      <alignment horizontal="left" wrapText="1"/>
    </xf>
    <xf numFmtId="2" fontId="9" fillId="0" borderId="36" xfId="0" applyNumberFormat="1" applyFont="1" applyFill="1" applyBorder="1" applyAlignment="1">
      <alignment horizontal="left" wrapText="1"/>
    </xf>
    <xf numFmtId="2" fontId="9" fillId="0" borderId="7" xfId="0" applyNumberFormat="1" applyFont="1" applyFill="1" applyBorder="1" applyAlignment="1">
      <alignment horizontal="left" wrapText="1"/>
    </xf>
    <xf numFmtId="2" fontId="9" fillId="0" borderId="8" xfId="0" applyNumberFormat="1" applyFont="1" applyFill="1" applyBorder="1" applyAlignment="1">
      <alignment horizontal="left" wrapText="1"/>
    </xf>
    <xf numFmtId="2" fontId="9" fillId="0" borderId="6" xfId="0" applyNumberFormat="1" applyFont="1" applyFill="1" applyBorder="1" applyAlignment="1">
      <alignment horizontal="left" wrapText="1"/>
    </xf>
    <xf numFmtId="2" fontId="9" fillId="0" borderId="14" xfId="0" applyNumberFormat="1" applyFont="1" applyFill="1" applyBorder="1" applyAlignment="1">
      <alignment horizontal="left" wrapText="1"/>
    </xf>
    <xf numFmtId="2" fontId="9" fillId="0" borderId="15" xfId="0" applyNumberFormat="1" applyFont="1" applyFill="1" applyBorder="1" applyAlignment="1">
      <alignment horizontal="left" wrapText="1"/>
    </xf>
    <xf numFmtId="2" fontId="9" fillId="0" borderId="2" xfId="0" applyNumberFormat="1" applyFont="1" applyFill="1" applyBorder="1" applyAlignment="1">
      <alignment horizontal="left" wrapText="1"/>
    </xf>
    <xf numFmtId="0" fontId="16" fillId="0" borderId="14" xfId="0" applyFont="1" applyFill="1" applyBorder="1" applyAlignment="1">
      <alignment horizontal="right" wrapText="1"/>
    </xf>
    <xf numFmtId="0" fontId="16" fillId="0" borderId="15" xfId="0" applyFont="1" applyFill="1" applyBorder="1" applyAlignment="1">
      <alignment horizontal="right" wrapText="1"/>
    </xf>
    <xf numFmtId="0" fontId="16" fillId="0" borderId="16" xfId="0" applyFont="1" applyFill="1" applyBorder="1" applyAlignment="1">
      <alignment horizontal="right"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59" xfId="0" applyFont="1" applyFill="1" applyBorder="1" applyAlignment="1">
      <alignment horizontal="left" vertical="top" wrapText="1"/>
    </xf>
    <xf numFmtId="0" fontId="9" fillId="0" borderId="60" xfId="0" applyFont="1" applyFill="1" applyBorder="1" applyAlignment="1">
      <alignment horizontal="left" vertical="top" wrapText="1"/>
    </xf>
    <xf numFmtId="0" fontId="9" fillId="0" borderId="49" xfId="0" applyFont="1" applyFill="1" applyBorder="1" applyAlignment="1">
      <alignment horizontal="left" vertical="top" wrapText="1"/>
    </xf>
    <xf numFmtId="0" fontId="9"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7" fillId="0" borderId="14"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0" fillId="0" borderId="15" xfId="0" applyFont="1" applyFill="1" applyBorder="1" applyAlignment="1">
      <alignment vertical="top"/>
    </xf>
    <xf numFmtId="0" fontId="0" fillId="0" borderId="16" xfId="0" applyFont="1" applyFill="1" applyBorder="1" applyAlignment="1">
      <alignment vertical="top"/>
    </xf>
    <xf numFmtId="0" fontId="19" fillId="0" borderId="15" xfId="0" applyFont="1" applyBorder="1" applyAlignment="1">
      <alignment horizontal="right" wrapText="1"/>
    </xf>
    <xf numFmtId="0" fontId="9" fillId="0" borderId="14" xfId="0" applyFont="1" applyFill="1" applyBorder="1" applyAlignment="1">
      <alignment horizontal="right" wrapText="1"/>
    </xf>
    <xf numFmtId="0" fontId="0" fillId="0" borderId="15" xfId="0" applyBorder="1" applyAlignment="1">
      <alignment horizontal="right" wrapText="1"/>
    </xf>
    <xf numFmtId="0" fontId="12" fillId="0" borderId="28"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6" fillId="0" borderId="15"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14" xfId="0" applyNumberFormat="1" applyFont="1" applyFill="1" applyBorder="1" applyAlignment="1" applyProtection="1">
      <alignment horizontal="left" vertical="top" wrapText="1"/>
    </xf>
    <xf numFmtId="0" fontId="16" fillId="0" borderId="15" xfId="0" applyNumberFormat="1" applyFont="1" applyFill="1" applyBorder="1" applyAlignment="1" applyProtection="1">
      <alignment horizontal="left" vertical="top" wrapText="1"/>
    </xf>
    <xf numFmtId="0" fontId="16" fillId="0" borderId="16" xfId="0" applyNumberFormat="1" applyFont="1" applyFill="1" applyBorder="1" applyAlignment="1" applyProtection="1">
      <alignment horizontal="left" vertical="top" wrapText="1"/>
    </xf>
    <xf numFmtId="0" fontId="18" fillId="0" borderId="15" xfId="0" applyFont="1" applyBorder="1" applyAlignment="1">
      <alignment horizontal="right" wrapText="1"/>
    </xf>
    <xf numFmtId="0" fontId="15" fillId="0" borderId="44" xfId="0" applyFont="1" applyFill="1" applyBorder="1" applyAlignment="1">
      <alignment horizontal="left" vertical="top" wrapText="1"/>
    </xf>
    <xf numFmtId="0" fontId="15" fillId="0" borderId="9" xfId="0" applyFont="1" applyFill="1" applyBorder="1" applyAlignment="1">
      <alignment horizontal="left" vertical="top" wrapText="1"/>
    </xf>
    <xf numFmtId="0" fontId="9" fillId="0" borderId="3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9" fillId="0" borderId="16" xfId="0" applyFont="1" applyFill="1" applyBorder="1" applyAlignment="1">
      <alignment horizontal="left" vertical="top"/>
    </xf>
    <xf numFmtId="0" fontId="19" fillId="0" borderId="15" xfId="0" applyFont="1" applyFill="1" applyBorder="1" applyAlignment="1">
      <alignment horizontal="right" wrapText="1"/>
    </xf>
    <xf numFmtId="2" fontId="9" fillId="0" borderId="14" xfId="0" applyNumberFormat="1" applyFont="1" applyFill="1" applyBorder="1" applyAlignment="1">
      <alignment horizontal="left"/>
    </xf>
    <xf numFmtId="2" fontId="9" fillId="0" borderId="15" xfId="0" applyNumberFormat="1" applyFont="1" applyFill="1" applyBorder="1" applyAlignment="1">
      <alignment horizontal="left"/>
    </xf>
    <xf numFmtId="2" fontId="9" fillId="0" borderId="2" xfId="0" applyNumberFormat="1" applyFont="1" applyFill="1" applyBorder="1" applyAlignment="1">
      <alignment horizontal="left"/>
    </xf>
    <xf numFmtId="2" fontId="9" fillId="0" borderId="7" xfId="0" applyNumberFormat="1" applyFont="1" applyFill="1" applyBorder="1" applyAlignment="1">
      <alignment horizontal="left"/>
    </xf>
    <xf numFmtId="2" fontId="9" fillId="0" borderId="8" xfId="0" applyNumberFormat="1" applyFont="1" applyFill="1" applyBorder="1" applyAlignment="1">
      <alignment horizontal="left"/>
    </xf>
    <xf numFmtId="2" fontId="9" fillId="0" borderId="6" xfId="0" applyNumberFormat="1" applyFont="1" applyFill="1" applyBorder="1" applyAlignment="1">
      <alignment horizontal="left"/>
    </xf>
    <xf numFmtId="2" fontId="9" fillId="0" borderId="37" xfId="0" applyNumberFormat="1" applyFont="1" applyFill="1" applyBorder="1" applyAlignment="1">
      <alignment horizontal="left"/>
    </xf>
    <xf numFmtId="2" fontId="9" fillId="0" borderId="31" xfId="0" applyNumberFormat="1" applyFont="1" applyFill="1" applyBorder="1" applyAlignment="1">
      <alignment horizontal="left"/>
    </xf>
    <xf numFmtId="2" fontId="9" fillId="0" borderId="32" xfId="0" applyNumberFormat="1" applyFont="1" applyFill="1" applyBorder="1" applyAlignment="1">
      <alignment horizontal="left"/>
    </xf>
    <xf numFmtId="0" fontId="12"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6" xfId="0" applyFont="1" applyFill="1" applyBorder="1" applyAlignment="1">
      <alignment horizontal="center" vertical="center" wrapText="1"/>
    </xf>
    <xf numFmtId="2" fontId="9" fillId="0" borderId="29" xfId="0" applyNumberFormat="1" applyFont="1" applyFill="1" applyBorder="1" applyAlignment="1">
      <alignment horizontal="left"/>
    </xf>
    <xf numFmtId="2" fontId="9" fillId="0" borderId="26" xfId="0" applyNumberFormat="1" applyFont="1" applyFill="1" applyBorder="1" applyAlignment="1">
      <alignment horizontal="left"/>
    </xf>
    <xf numFmtId="2" fontId="9" fillId="0" borderId="11" xfId="0" applyNumberFormat="1" applyFont="1" applyFill="1" applyBorder="1" applyAlignment="1">
      <alignment horizontal="left"/>
    </xf>
    <xf numFmtId="0" fontId="0" fillId="0" borderId="15" xfId="0" applyFill="1" applyBorder="1" applyAlignment="1">
      <alignment horizontal="right" wrapText="1"/>
    </xf>
    <xf numFmtId="0" fontId="17" fillId="0" borderId="3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2" fontId="9" fillId="0" borderId="20" xfId="0" applyNumberFormat="1" applyFont="1" applyFill="1" applyBorder="1" applyAlignment="1">
      <alignment horizontal="left"/>
    </xf>
    <xf numFmtId="2" fontId="9" fillId="0" borderId="21" xfId="0" applyNumberFormat="1" applyFont="1" applyFill="1" applyBorder="1" applyAlignment="1">
      <alignment horizontal="left"/>
    </xf>
    <xf numFmtId="2" fontId="9" fillId="0" borderId="18" xfId="0" applyNumberFormat="1" applyFont="1" applyFill="1" applyBorder="1" applyAlignment="1">
      <alignment horizontal="left"/>
    </xf>
    <xf numFmtId="0" fontId="9" fillId="0" borderId="30" xfId="0" applyFont="1" applyFill="1" applyBorder="1" applyAlignment="1">
      <alignment horizontal="center" vertical="top"/>
    </xf>
    <xf numFmtId="0" fontId="9" fillId="0" borderId="31" xfId="0" applyFont="1" applyFill="1" applyBorder="1" applyAlignment="1">
      <alignment horizontal="center" vertical="top"/>
    </xf>
    <xf numFmtId="0" fontId="9" fillId="0" borderId="37" xfId="0" applyFont="1" applyFill="1" applyBorder="1" applyAlignment="1">
      <alignment horizontal="left"/>
    </xf>
    <xf numFmtId="0" fontId="9" fillId="0" borderId="31" xfId="0" applyFont="1" applyFill="1" applyBorder="1" applyAlignment="1">
      <alignment horizontal="left"/>
    </xf>
    <xf numFmtId="2" fontId="9" fillId="0" borderId="34" xfId="0" applyNumberFormat="1" applyFont="1" applyFill="1" applyBorder="1" applyAlignment="1">
      <alignment horizontal="left"/>
    </xf>
    <xf numFmtId="2" fontId="9" fillId="0" borderId="35" xfId="0" applyNumberFormat="1" applyFont="1" applyFill="1" applyBorder="1" applyAlignment="1">
      <alignment horizontal="left"/>
    </xf>
    <xf numFmtId="2" fontId="9" fillId="0" borderId="36" xfId="0" applyNumberFormat="1" applyFont="1" applyFill="1" applyBorder="1" applyAlignment="1">
      <alignment horizontal="left"/>
    </xf>
    <xf numFmtId="0" fontId="9" fillId="0" borderId="33" xfId="0" applyFont="1" applyFill="1" applyBorder="1" applyAlignment="1">
      <alignment horizontal="center" vertical="top"/>
    </xf>
    <xf numFmtId="2" fontId="17" fillId="0" borderId="30" xfId="0" applyNumberFormat="1" applyFont="1" applyFill="1" applyBorder="1" applyAlignment="1">
      <alignment horizontal="center"/>
    </xf>
    <xf numFmtId="2" fontId="17" fillId="0" borderId="31" xfId="0" applyNumberFormat="1" applyFont="1" applyFill="1" applyBorder="1" applyAlignment="1">
      <alignment horizontal="center"/>
    </xf>
    <xf numFmtId="2" fontId="17" fillId="0" borderId="32" xfId="0" applyNumberFormat="1" applyFont="1" applyFill="1" applyBorder="1" applyAlignment="1">
      <alignment horizontal="center"/>
    </xf>
    <xf numFmtId="0" fontId="18" fillId="0" borderId="15" xfId="0" applyFont="1" applyFill="1" applyBorder="1" applyAlignment="1">
      <alignment horizontal="right" wrapText="1"/>
    </xf>
    <xf numFmtId="0" fontId="9" fillId="0" borderId="59" xfId="0" applyFont="1" applyFill="1" applyBorder="1" applyAlignment="1">
      <alignment horizontal="left" vertical="top"/>
    </xf>
    <xf numFmtId="0" fontId="9" fillId="0" borderId="60" xfId="0" applyFont="1" applyFill="1" applyBorder="1" applyAlignment="1">
      <alignment horizontal="left" vertical="top"/>
    </xf>
    <xf numFmtId="0" fontId="9" fillId="0" borderId="27" xfId="0" applyFont="1" applyFill="1" applyBorder="1" applyAlignment="1">
      <alignment horizontal="left" vertical="top"/>
    </xf>
    <xf numFmtId="2" fontId="9" fillId="0" borderId="25" xfId="0" applyNumberFormat="1" applyFont="1" applyFill="1" applyBorder="1" applyAlignment="1">
      <alignment horizontal="center"/>
    </xf>
    <xf numFmtId="2" fontId="9" fillId="0" borderId="26" xfId="0" applyNumberFormat="1" applyFont="1" applyFill="1" applyBorder="1" applyAlignment="1">
      <alignment horizontal="center"/>
    </xf>
    <xf numFmtId="2" fontId="9" fillId="0" borderId="27" xfId="0" applyNumberFormat="1" applyFont="1" applyFill="1" applyBorder="1" applyAlignment="1">
      <alignment horizontal="center"/>
    </xf>
    <xf numFmtId="0" fontId="16" fillId="0" borderId="28" xfId="0" applyNumberFormat="1" applyFont="1" applyFill="1" applyBorder="1" applyAlignment="1" applyProtection="1">
      <alignment horizontal="right" vertical="top" wrapText="1"/>
    </xf>
    <xf numFmtId="0" fontId="16" fillId="0" borderId="15" xfId="0" applyNumberFormat="1" applyFont="1" applyFill="1" applyBorder="1" applyAlignment="1" applyProtection="1">
      <alignment horizontal="right" vertical="top" wrapText="1"/>
    </xf>
    <xf numFmtId="0" fontId="16" fillId="0" borderId="16" xfId="0" applyNumberFormat="1" applyFont="1" applyFill="1" applyBorder="1" applyAlignment="1" applyProtection="1">
      <alignment horizontal="right" vertical="top" wrapText="1"/>
    </xf>
    <xf numFmtId="0" fontId="16" fillId="0" borderId="38" xfId="0" applyNumberFormat="1" applyFont="1" applyFill="1" applyBorder="1" applyAlignment="1" applyProtection="1">
      <alignment horizontal="right" vertical="top" wrapText="1"/>
    </xf>
    <xf numFmtId="0" fontId="16" fillId="0" borderId="21" xfId="0" applyNumberFormat="1" applyFont="1" applyFill="1" applyBorder="1" applyAlignment="1" applyProtection="1">
      <alignment horizontal="right" vertical="top" wrapText="1"/>
    </xf>
    <xf numFmtId="0" fontId="17" fillId="0" borderId="30" xfId="0" applyFont="1" applyFill="1" applyBorder="1" applyAlignment="1">
      <alignment horizontal="center" wrapText="1"/>
    </xf>
    <xf numFmtId="0" fontId="17" fillId="0" borderId="31" xfId="0" applyFont="1" applyFill="1" applyBorder="1" applyAlignment="1">
      <alignment horizontal="center" wrapText="1"/>
    </xf>
    <xf numFmtId="0" fontId="17" fillId="0" borderId="32" xfId="0" applyFont="1" applyFill="1" applyBorder="1" applyAlignment="1">
      <alignment horizontal="center" wrapText="1"/>
    </xf>
    <xf numFmtId="0" fontId="9" fillId="0" borderId="37" xfId="0" applyFont="1" applyFill="1" applyBorder="1" applyAlignment="1">
      <alignment horizontal="left" vertical="top"/>
    </xf>
    <xf numFmtId="0" fontId="9" fillId="0" borderId="31" xfId="0" applyFont="1" applyFill="1" applyBorder="1" applyAlignment="1">
      <alignment horizontal="left" vertical="top"/>
    </xf>
    <xf numFmtId="0" fontId="9" fillId="0" borderId="32" xfId="0" applyFont="1" applyFill="1" applyBorder="1" applyAlignment="1">
      <alignment horizontal="left" vertical="top"/>
    </xf>
    <xf numFmtId="0" fontId="16" fillId="0" borderId="27" xfId="0" applyNumberFormat="1" applyFont="1" applyFill="1" applyBorder="1" applyAlignment="1" applyProtection="1">
      <alignment horizontal="left" vertical="top" wrapText="1"/>
    </xf>
    <xf numFmtId="0" fontId="16" fillId="0" borderId="7" xfId="0" applyNumberFormat="1" applyFont="1" applyFill="1" applyBorder="1" applyAlignment="1" applyProtection="1">
      <alignment horizontal="left" vertical="top" wrapText="1"/>
    </xf>
    <xf numFmtId="0" fontId="16" fillId="0" borderId="8" xfId="0" applyNumberFormat="1" applyFont="1" applyFill="1" applyBorder="1" applyAlignment="1" applyProtection="1">
      <alignment horizontal="left" vertical="top" wrapText="1"/>
    </xf>
    <xf numFmtId="0" fontId="16" fillId="0" borderId="22" xfId="0" applyNumberFormat="1" applyFont="1" applyFill="1" applyBorder="1" applyAlignment="1" applyProtection="1">
      <alignment horizontal="left" vertical="top" wrapText="1"/>
    </xf>
    <xf numFmtId="0" fontId="16" fillId="0" borderId="15" xfId="0" applyNumberFormat="1" applyFont="1" applyFill="1" applyBorder="1" applyAlignment="1" applyProtection="1">
      <alignment horizontal="right" vertical="top"/>
    </xf>
    <xf numFmtId="0" fontId="16" fillId="0" borderId="16" xfId="0" applyNumberFormat="1" applyFont="1" applyFill="1" applyBorder="1" applyAlignment="1" applyProtection="1">
      <alignment horizontal="right" vertical="top"/>
    </xf>
    <xf numFmtId="0" fontId="16" fillId="0" borderId="8" xfId="0" applyNumberFormat="1" applyFont="1" applyFill="1" applyBorder="1" applyAlignment="1" applyProtection="1">
      <alignment horizontal="right" vertical="top"/>
    </xf>
    <xf numFmtId="0" fontId="16" fillId="0" borderId="62" xfId="0" applyNumberFormat="1" applyFont="1" applyFill="1" applyBorder="1" applyAlignment="1" applyProtection="1">
      <alignment horizontal="right" vertical="top"/>
    </xf>
    <xf numFmtId="0" fontId="9" fillId="0" borderId="14" xfId="0" applyFont="1" applyFill="1" applyBorder="1" applyAlignment="1">
      <alignment horizontal="right"/>
    </xf>
    <xf numFmtId="0" fontId="9" fillId="0" borderId="15" xfId="0" applyFont="1" applyFill="1" applyBorder="1" applyAlignment="1">
      <alignment horizontal="right"/>
    </xf>
    <xf numFmtId="0" fontId="9" fillId="0" borderId="16" xfId="0" applyFont="1" applyFill="1" applyBorder="1" applyAlignment="1">
      <alignment horizontal="right"/>
    </xf>
    <xf numFmtId="0" fontId="16" fillId="0" borderId="14" xfId="0" applyFont="1" applyFill="1" applyBorder="1" applyAlignment="1">
      <alignment horizontal="right" vertical="top"/>
    </xf>
    <xf numFmtId="0" fontId="16" fillId="0" borderId="15" xfId="0" applyFont="1" applyFill="1" applyBorder="1" applyAlignment="1">
      <alignment horizontal="right" vertical="top"/>
    </xf>
    <xf numFmtId="0" fontId="16" fillId="0" borderId="16" xfId="0" applyFont="1" applyFill="1" applyBorder="1" applyAlignment="1">
      <alignment horizontal="right" vertical="top"/>
    </xf>
    <xf numFmtId="0" fontId="16" fillId="0" borderId="14" xfId="0" applyNumberFormat="1" applyFont="1" applyFill="1" applyBorder="1" applyAlignment="1" applyProtection="1">
      <alignment horizontal="right" vertical="top"/>
    </xf>
    <xf numFmtId="0" fontId="17" fillId="0" borderId="54" xfId="0" applyFont="1" applyFill="1" applyBorder="1" applyAlignment="1">
      <alignment horizontal="center" wrapText="1"/>
    </xf>
    <xf numFmtId="0" fontId="17" fillId="0" borderId="55" xfId="0" applyFont="1" applyFill="1" applyBorder="1" applyAlignment="1">
      <alignment horizontal="center" wrapText="1"/>
    </xf>
    <xf numFmtId="0" fontId="17" fillId="0" borderId="56" xfId="0" applyFont="1" applyFill="1" applyBorder="1" applyAlignment="1">
      <alignment horizontal="center" wrapText="1"/>
    </xf>
    <xf numFmtId="0" fontId="9" fillId="0" borderId="30" xfId="0" applyFont="1" applyFill="1" applyBorder="1" applyAlignment="1">
      <alignment horizontal="center"/>
    </xf>
    <xf numFmtId="0" fontId="9" fillId="0" borderId="31" xfId="0" applyFont="1" applyFill="1" applyBorder="1" applyAlignment="1">
      <alignment horizontal="center"/>
    </xf>
    <xf numFmtId="0" fontId="9" fillId="0" borderId="66" xfId="0" applyFont="1" applyFill="1" applyBorder="1" applyAlignment="1">
      <alignment horizontal="left" vertical="top"/>
    </xf>
    <xf numFmtId="0" fontId="9" fillId="0" borderId="0" xfId="0" applyFont="1" applyFill="1" applyBorder="1" applyAlignment="1">
      <alignment horizontal="left" vertical="top"/>
    </xf>
    <xf numFmtId="0" fontId="9" fillId="0" borderId="56" xfId="0" applyFont="1" applyFill="1" applyBorder="1" applyAlignment="1">
      <alignment horizontal="left" vertical="top"/>
    </xf>
    <xf numFmtId="0" fontId="16" fillId="0" borderId="20" xfId="0" applyNumberFormat="1" applyFont="1" applyFill="1" applyBorder="1" applyAlignment="1" applyProtection="1">
      <alignment horizontal="right" vertical="top"/>
    </xf>
    <xf numFmtId="0" fontId="16" fillId="0" borderId="21" xfId="0" applyNumberFormat="1" applyFont="1" applyFill="1" applyBorder="1" applyAlignment="1" applyProtection="1">
      <alignment horizontal="right" vertical="top"/>
    </xf>
    <xf numFmtId="0" fontId="16" fillId="0" borderId="39" xfId="0" applyNumberFormat="1" applyFont="1" applyFill="1" applyBorder="1" applyAlignment="1" applyProtection="1">
      <alignment horizontal="right" vertical="top"/>
    </xf>
    <xf numFmtId="2" fontId="9" fillId="0" borderId="30" xfId="0" applyNumberFormat="1" applyFont="1" applyFill="1" applyBorder="1" applyAlignment="1">
      <alignment horizontal="center" wrapText="1"/>
    </xf>
    <xf numFmtId="2" fontId="9" fillId="0" borderId="31" xfId="0" applyNumberFormat="1" applyFont="1" applyFill="1" applyBorder="1" applyAlignment="1">
      <alignment horizontal="center"/>
    </xf>
    <xf numFmtId="2" fontId="9" fillId="0" borderId="32" xfId="0" applyNumberFormat="1" applyFont="1" applyFill="1" applyBorder="1" applyAlignment="1">
      <alignment horizontal="center"/>
    </xf>
    <xf numFmtId="2" fontId="9" fillId="0" borderId="37" xfId="0" applyNumberFormat="1" applyFont="1" applyFill="1" applyBorder="1" applyAlignment="1">
      <alignment horizontal="center" wrapText="1"/>
    </xf>
    <xf numFmtId="2" fontId="9" fillId="0" borderId="31" xfId="0" applyNumberFormat="1" applyFont="1" applyFill="1" applyBorder="1" applyAlignment="1">
      <alignment horizontal="center" wrapText="1"/>
    </xf>
    <xf numFmtId="2" fontId="9" fillId="0" borderId="33" xfId="0" applyNumberFormat="1" applyFont="1" applyFill="1" applyBorder="1" applyAlignment="1">
      <alignment horizontal="center" wrapText="1"/>
    </xf>
    <xf numFmtId="0" fontId="16" fillId="0" borderId="7" xfId="0" applyNumberFormat="1" applyFont="1" applyFill="1" applyBorder="1" applyAlignment="1" applyProtection="1">
      <alignment horizontal="right"/>
    </xf>
    <xf numFmtId="0" fontId="16" fillId="0" borderId="8" xfId="0" applyNumberFormat="1" applyFont="1" applyFill="1" applyBorder="1" applyAlignment="1" applyProtection="1">
      <alignment horizontal="right"/>
    </xf>
    <xf numFmtId="0" fontId="16" fillId="0" borderId="62" xfId="0" applyNumberFormat="1" applyFont="1" applyFill="1" applyBorder="1" applyAlignment="1" applyProtection="1">
      <alignment horizontal="right"/>
    </xf>
    <xf numFmtId="0" fontId="16" fillId="0" borderId="49" xfId="0" applyFont="1" applyFill="1" applyBorder="1" applyAlignment="1">
      <alignment horizontal="left" vertical="top" wrapText="1"/>
    </xf>
    <xf numFmtId="0" fontId="9" fillId="0" borderId="15" xfId="0" applyFont="1" applyFill="1" applyBorder="1" applyAlignment="1">
      <alignment horizontal="right" wrapText="1"/>
    </xf>
    <xf numFmtId="0" fontId="9" fillId="0" borderId="16" xfId="0" applyFont="1" applyFill="1" applyBorder="1" applyAlignment="1">
      <alignment horizontal="right" wrapText="1"/>
    </xf>
    <xf numFmtId="0" fontId="16" fillId="0" borderId="7" xfId="0" applyFont="1" applyFill="1" applyBorder="1" applyAlignment="1">
      <alignment horizontal="right" vertical="top" wrapText="1"/>
    </xf>
    <xf numFmtId="0" fontId="16" fillId="0" borderId="8" xfId="0" applyFont="1" applyFill="1" applyBorder="1" applyAlignment="1">
      <alignment horizontal="right" vertical="top" wrapText="1"/>
    </xf>
    <xf numFmtId="0" fontId="16" fillId="0" borderId="62" xfId="0" applyFont="1" applyFill="1" applyBorder="1" applyAlignment="1">
      <alignment horizontal="right" vertical="top" wrapText="1"/>
    </xf>
    <xf numFmtId="0" fontId="16" fillId="0" borderId="25" xfId="0" applyFont="1" applyFill="1" applyBorder="1" applyAlignment="1">
      <alignment horizontal="left" vertical="center" wrapText="1"/>
    </xf>
    <xf numFmtId="0" fontId="16" fillId="0" borderId="26" xfId="0" applyFont="1" applyFill="1" applyBorder="1" applyAlignment="1">
      <alignment horizontal="left" vertical="center" wrapText="1"/>
    </xf>
    <xf numFmtId="0" fontId="16" fillId="0" borderId="27" xfId="0" applyFont="1" applyFill="1" applyBorder="1" applyAlignment="1">
      <alignment horizontal="left" vertical="center" wrapText="1"/>
    </xf>
    <xf numFmtId="2" fontId="12" fillId="0" borderId="30" xfId="0" applyNumberFormat="1" applyFont="1" applyFill="1" applyBorder="1" applyAlignment="1">
      <alignment horizontal="center"/>
    </xf>
    <xf numFmtId="2" fontId="12" fillId="0" borderId="31" xfId="0" applyNumberFormat="1" applyFont="1" applyFill="1" applyBorder="1" applyAlignment="1">
      <alignment horizontal="center"/>
    </xf>
    <xf numFmtId="2" fontId="12" fillId="0" borderId="32" xfId="0" applyNumberFormat="1" applyFont="1" applyFill="1" applyBorder="1" applyAlignment="1">
      <alignment horizontal="center"/>
    </xf>
    <xf numFmtId="0" fontId="9" fillId="0" borderId="30" xfId="0" applyFont="1" applyFill="1" applyBorder="1" applyAlignment="1">
      <alignment horizontal="left" wrapText="1"/>
    </xf>
    <xf numFmtId="0" fontId="9" fillId="0" borderId="33" xfId="0" applyFont="1" applyFill="1" applyBorder="1" applyAlignment="1">
      <alignment horizontal="left"/>
    </xf>
    <xf numFmtId="0" fontId="12" fillId="0" borderId="30" xfId="0" applyFont="1" applyFill="1" applyBorder="1" applyAlignment="1">
      <alignment horizontal="center"/>
    </xf>
    <xf numFmtId="0" fontId="12" fillId="0" borderId="31" xfId="0" applyFont="1" applyFill="1" applyBorder="1" applyAlignment="1">
      <alignment horizontal="center"/>
    </xf>
    <xf numFmtId="0" fontId="9" fillId="0" borderId="30" xfId="0" applyFont="1" applyFill="1" applyBorder="1" applyAlignment="1">
      <alignment horizontal="left"/>
    </xf>
    <xf numFmtId="0" fontId="17" fillId="0" borderId="30" xfId="0" applyFont="1" applyFill="1" applyBorder="1" applyAlignment="1">
      <alignment horizontal="right"/>
    </xf>
    <xf numFmtId="0" fontId="25" fillId="0" borderId="31" xfId="0" applyFont="1" applyBorder="1" applyAlignment="1">
      <alignment horizontal="right"/>
    </xf>
    <xf numFmtId="0" fontId="25" fillId="0" borderId="33" xfId="0" applyFont="1" applyBorder="1" applyAlignment="1">
      <alignment horizontal="right"/>
    </xf>
  </cellXfs>
  <cellStyles count="4">
    <cellStyle name="Normal" xfId="0" builtinId="0"/>
    <cellStyle name="Normal 3" xfId="1"/>
    <cellStyle name="Normal 4" xfId="2"/>
    <cellStyle name="Normal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TV9\AppData\Local\Microsoft\Windows\INetCache\Content.Outlook\3RTX0NJS\&#1055;&#1088;&#1077;&#1076;&#1084;&#1077;&#1088;&#1080;%20&#1079;&#1072;%20&#1088;&#1077;&#1082;&#1086;&#1085;&#1089;&#1090;&#1088;&#1091;&#1082;&#1094;&#1080;&#1112;&#1072;%20&#1085;&#1072;%20&#1091;&#1083;&#1080;&#1094;&#1080;%20&#1074;&#1086;%20&#1053;&#1077;&#1075;&#1086;&#1090;&#1080;&#1085;&#1086;\1.%20Predmer-ul.Antigona-krak%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MTV9\AppData\Local\Microsoft\Windows\INetCache\Content.Outlook\3RTX0NJS\&#1055;&#1088;&#1077;&#1076;&#1084;&#1077;&#1088;&#1080;%20&#1079;&#1072;%20&#1088;&#1077;&#1082;&#1086;&#1085;&#1089;&#1090;&#1088;&#1091;&#1082;&#1094;&#1080;&#1112;&#1072;%20&#1085;&#1072;%20&#1091;&#1083;&#1080;&#1094;&#1080;%20&#1074;&#1086;%20&#1053;&#1077;&#1075;&#1086;&#1090;&#1080;&#1085;&#1086;\1.%20Predmer-ul.Antigona-krak%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MTV9\AppData\Local\Microsoft\Windows\INetCache\Content.Outlook\3RTX0NJS\&#1055;&#1088;&#1077;&#1076;&#1084;&#1077;&#1088;&#1080;%20&#1079;&#1072;%20&#1088;&#1077;&#1082;&#1086;&#1085;&#1089;&#1090;&#1088;&#1091;&#1082;&#1094;&#1080;&#1112;&#1072;%20&#1085;&#1072;%20&#1091;&#1083;&#1080;&#1094;&#1080;%20&#1074;&#1086;%20&#1053;&#1077;&#1075;&#1086;&#1090;&#1080;&#1085;&#1086;\1.%20Predmer-ul.Antigona-krak%2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MTV9\AppData\Local\Microsoft\Windows\INetCache\Content.Outlook\3RTX0NJS\&#1055;&#1088;&#1077;&#1076;&#1084;&#1077;&#1088;&#1080;%20&#1079;&#1072;%20&#1088;&#1077;&#1082;&#1086;&#1085;&#1089;&#1090;&#1088;&#1091;&#1082;&#1094;&#1080;&#1112;&#1072;%20&#1085;&#1072;%20&#1091;&#1083;&#1080;&#1094;&#1080;%20&#1074;&#1086;%20&#1053;&#1077;&#1075;&#1086;&#1090;&#1080;&#1085;&#1086;\1.%20Predmer-ul.Antigona-krak%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MTV9\AppData\Local\Microsoft\Windows\INetCache\Content.Outlook\3RTX0NJS\&#1055;&#1088;&#1077;&#1076;&#1084;&#1077;&#1088;&#1080;%20&#1079;&#1072;%20&#1088;&#1077;&#1082;&#1086;&#1085;&#1089;&#1090;&#1088;&#1091;&#1082;&#1094;&#1080;&#1112;&#1072;%20&#1085;&#1072;%20&#1091;&#1083;&#1080;&#1094;&#1080;%20&#1074;&#1086;%20&#1053;&#1077;&#1075;&#1086;&#1090;&#1080;&#1085;&#1086;\3.%20Predmer-ul.Edvard%20Kardel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7">
          <cell r="E7">
            <v>130.81</v>
          </cell>
        </row>
        <row r="8">
          <cell r="E8">
            <v>3</v>
          </cell>
        </row>
        <row r="10">
          <cell r="E10">
            <v>520</v>
          </cell>
        </row>
        <row r="11">
          <cell r="E11">
            <v>180</v>
          </cell>
        </row>
        <row r="12">
          <cell r="E12">
            <v>170</v>
          </cell>
        </row>
        <row r="13">
          <cell r="E13">
            <v>15</v>
          </cell>
        </row>
        <row r="17">
          <cell r="E17">
            <v>238.04300000000001</v>
          </cell>
        </row>
        <row r="18">
          <cell r="E18">
            <v>238.04300000000001</v>
          </cell>
        </row>
        <row r="19">
          <cell r="E19">
            <v>740.36500000000001</v>
          </cell>
        </row>
        <row r="23">
          <cell r="E23">
            <v>8</v>
          </cell>
        </row>
        <row r="28">
          <cell r="E28">
            <v>175.714</v>
          </cell>
        </row>
        <row r="29">
          <cell r="E29">
            <v>530</v>
          </cell>
        </row>
        <row r="30">
          <cell r="E30">
            <v>530</v>
          </cell>
        </row>
        <row r="31">
          <cell r="E31">
            <v>20</v>
          </cell>
        </row>
        <row r="32">
          <cell r="E32">
            <v>20</v>
          </cell>
        </row>
        <row r="33">
          <cell r="E33">
            <v>200</v>
          </cell>
        </row>
        <row r="34">
          <cell r="E34">
            <v>180</v>
          </cell>
        </row>
        <row r="35">
          <cell r="E35">
            <v>180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8">
          <cell r="E8">
            <v>330.07</v>
          </cell>
        </row>
        <row r="9">
          <cell r="E9">
            <v>4</v>
          </cell>
        </row>
        <row r="11">
          <cell r="E11">
            <v>1990</v>
          </cell>
        </row>
        <row r="12">
          <cell r="E12">
            <v>760</v>
          </cell>
        </row>
        <row r="13">
          <cell r="E13">
            <v>640</v>
          </cell>
        </row>
        <row r="14">
          <cell r="E14">
            <v>15</v>
          </cell>
        </row>
        <row r="18">
          <cell r="E18">
            <v>871.83699999999999</v>
          </cell>
        </row>
        <row r="19">
          <cell r="E19">
            <v>871.83699999999999</v>
          </cell>
        </row>
        <row r="20">
          <cell r="E20">
            <v>2592.5450000000001</v>
          </cell>
        </row>
        <row r="24">
          <cell r="E24">
            <v>12</v>
          </cell>
        </row>
        <row r="28">
          <cell r="E28">
            <v>667.36099999999999</v>
          </cell>
        </row>
        <row r="29">
          <cell r="E29">
            <v>1990</v>
          </cell>
        </row>
        <row r="30">
          <cell r="E30">
            <v>1990</v>
          </cell>
        </row>
        <row r="31">
          <cell r="E31">
            <v>24</v>
          </cell>
        </row>
        <row r="32">
          <cell r="E32">
            <v>24</v>
          </cell>
        </row>
        <row r="33">
          <cell r="E33">
            <v>650</v>
          </cell>
        </row>
        <row r="34">
          <cell r="E34">
            <v>640</v>
          </cell>
        </row>
        <row r="35">
          <cell r="E35">
            <v>760</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8">
          <cell r="E8">
            <v>330</v>
          </cell>
        </row>
        <row r="9">
          <cell r="E9">
            <v>5</v>
          </cell>
        </row>
        <row r="11">
          <cell r="E11">
            <v>1995</v>
          </cell>
        </row>
        <row r="12">
          <cell r="E12">
            <v>610</v>
          </cell>
        </row>
        <row r="13">
          <cell r="E13">
            <v>640</v>
          </cell>
        </row>
        <row r="14">
          <cell r="E14">
            <v>15</v>
          </cell>
        </row>
        <row r="18">
          <cell r="E18">
            <v>902.90599999999995</v>
          </cell>
        </row>
        <row r="19">
          <cell r="E19">
            <v>902.90599999999995</v>
          </cell>
        </row>
        <row r="20">
          <cell r="E20">
            <v>2587.7190000000001</v>
          </cell>
        </row>
        <row r="24">
          <cell r="E24">
            <v>12</v>
          </cell>
        </row>
        <row r="28">
          <cell r="E28">
            <v>681.71299999999997</v>
          </cell>
        </row>
        <row r="29">
          <cell r="E29">
            <v>1995</v>
          </cell>
        </row>
        <row r="30">
          <cell r="E30">
            <v>1995</v>
          </cell>
        </row>
        <row r="31">
          <cell r="E31">
            <v>24</v>
          </cell>
        </row>
        <row r="32">
          <cell r="E32">
            <v>24</v>
          </cell>
        </row>
        <row r="33">
          <cell r="E33">
            <v>640</v>
          </cell>
        </row>
        <row r="34">
          <cell r="E34">
            <v>610</v>
          </cell>
        </row>
        <row r="35">
          <cell r="E35">
            <v>610</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7">
          <cell r="E7">
            <v>363.95</v>
          </cell>
        </row>
        <row r="8">
          <cell r="E8">
            <v>2</v>
          </cell>
        </row>
        <row r="10">
          <cell r="E10">
            <v>1200</v>
          </cell>
        </row>
        <row r="11">
          <cell r="E11">
            <v>15</v>
          </cell>
        </row>
        <row r="15">
          <cell r="E15">
            <v>902.90599999999995</v>
          </cell>
        </row>
        <row r="16">
          <cell r="E16">
            <v>902.90599999999995</v>
          </cell>
        </row>
        <row r="17">
          <cell r="E17">
            <v>2587.7190000000001</v>
          </cell>
        </row>
        <row r="21">
          <cell r="E21">
            <v>6.4</v>
          </cell>
        </row>
        <row r="25">
          <cell r="E25">
            <v>473.91500000000002</v>
          </cell>
        </row>
        <row r="26">
          <cell r="E26">
            <v>1200</v>
          </cell>
        </row>
        <row r="27">
          <cell r="E27">
            <v>1200</v>
          </cell>
        </row>
        <row r="28">
          <cell r="E28">
            <v>18.399999999999999</v>
          </cell>
        </row>
        <row r="29">
          <cell r="E29">
            <v>18.399999999999999</v>
          </cell>
        </row>
        <row r="30">
          <cell r="E30">
            <v>730</v>
          </cell>
        </row>
        <row r="31">
          <cell r="E31">
            <v>360</v>
          </cell>
        </row>
        <row r="32">
          <cell r="E32">
            <v>360</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7">
          <cell r="E7">
            <v>430</v>
          </cell>
        </row>
        <row r="8">
          <cell r="E8">
            <v>6</v>
          </cell>
        </row>
        <row r="10">
          <cell r="E10">
            <v>2595</v>
          </cell>
        </row>
        <row r="11">
          <cell r="E11">
            <v>1365</v>
          </cell>
        </row>
        <row r="12">
          <cell r="E12">
            <v>805</v>
          </cell>
        </row>
        <row r="13">
          <cell r="E13">
            <v>24</v>
          </cell>
        </row>
        <row r="17">
          <cell r="E17">
            <v>940</v>
          </cell>
        </row>
        <row r="18">
          <cell r="E18">
            <v>940</v>
          </cell>
        </row>
        <row r="19">
          <cell r="E19">
            <v>3750</v>
          </cell>
        </row>
        <row r="23">
          <cell r="E23">
            <v>960</v>
          </cell>
        </row>
        <row r="24">
          <cell r="E24">
            <v>2600</v>
          </cell>
        </row>
        <row r="25">
          <cell r="E25">
            <v>2600</v>
          </cell>
        </row>
        <row r="26">
          <cell r="E26">
            <v>73.5</v>
          </cell>
        </row>
        <row r="27">
          <cell r="E27">
            <v>73.5</v>
          </cell>
        </row>
        <row r="28">
          <cell r="E28">
            <v>805</v>
          </cell>
        </row>
        <row r="29">
          <cell r="E29">
            <v>805</v>
          </cell>
        </row>
        <row r="30">
          <cell r="E30">
            <v>1295</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L137"/>
  <sheetViews>
    <sheetView tabSelected="1" view="pageBreakPreview" zoomScaleNormal="100" zoomScaleSheetLayoutView="100" workbookViewId="0">
      <selection activeCell="B1" sqref="B1:H1"/>
    </sheetView>
  </sheetViews>
  <sheetFormatPr defaultColWidth="11.42578125" defaultRowHeight="15.75" x14ac:dyDescent="0.25"/>
  <cols>
    <col min="1" max="1" width="6.5703125" style="1" customWidth="1"/>
    <col min="2" max="2" width="7" style="4" customWidth="1"/>
    <col min="3" max="3" width="6.7109375" style="4" customWidth="1"/>
    <col min="4" max="4" width="51" style="5" customWidth="1"/>
    <col min="5" max="5" width="9.85546875" style="6" customWidth="1"/>
    <col min="6" max="6" width="13.42578125" style="59" customWidth="1"/>
    <col min="7" max="7" width="12.7109375" style="309" customWidth="1"/>
    <col min="8" max="8" width="21" style="296" customWidth="1"/>
    <col min="9" max="9" width="19.7109375" style="1" customWidth="1"/>
    <col min="10" max="16384" width="11.42578125" style="1"/>
  </cols>
  <sheetData>
    <row r="1" spans="2:9" ht="90" customHeight="1" thickBot="1" x14ac:dyDescent="0.3">
      <c r="B1" s="449" t="s">
        <v>354</v>
      </c>
      <c r="C1" s="450"/>
      <c r="D1" s="450"/>
      <c r="E1" s="450"/>
      <c r="F1" s="450"/>
      <c r="G1" s="450"/>
      <c r="H1" s="451"/>
      <c r="I1" s="89"/>
    </row>
    <row r="2" spans="2:9" ht="35.1" customHeight="1" thickBot="1" x14ac:dyDescent="0.3">
      <c r="B2" s="452" t="s">
        <v>212</v>
      </c>
      <c r="C2" s="453"/>
      <c r="D2" s="453"/>
      <c r="E2" s="453"/>
      <c r="F2" s="453"/>
      <c r="G2" s="453"/>
      <c r="H2" s="454"/>
      <c r="I2" s="90"/>
    </row>
    <row r="3" spans="2:9" s="7" customFormat="1" ht="49.5" customHeight="1" x14ac:dyDescent="0.25">
      <c r="B3" s="463" t="s">
        <v>213</v>
      </c>
      <c r="C3" s="464"/>
      <c r="D3" s="464"/>
      <c r="E3" s="464"/>
      <c r="F3" s="464"/>
      <c r="G3" s="464"/>
      <c r="H3" s="465"/>
    </row>
    <row r="4" spans="2:9" ht="26.25" customHeight="1" x14ac:dyDescent="0.25">
      <c r="B4" s="214"/>
      <c r="C4" s="215"/>
      <c r="D4" s="455" t="s">
        <v>269</v>
      </c>
      <c r="E4" s="456"/>
      <c r="F4" s="456"/>
      <c r="G4" s="456"/>
      <c r="H4" s="457"/>
      <c r="I4" s="91"/>
    </row>
    <row r="5" spans="2:9" ht="79.5" customHeight="1" x14ac:dyDescent="0.25">
      <c r="B5" s="92"/>
      <c r="C5" s="216" t="s">
        <v>270</v>
      </c>
      <c r="D5" s="396" t="s">
        <v>373</v>
      </c>
      <c r="E5" s="458"/>
      <c r="F5" s="458"/>
      <c r="G5" s="458"/>
      <c r="H5" s="459"/>
      <c r="I5" s="217"/>
    </row>
    <row r="6" spans="2:9" ht="178.5" customHeight="1" x14ac:dyDescent="0.25">
      <c r="B6" s="92"/>
      <c r="C6" s="216" t="s">
        <v>271</v>
      </c>
      <c r="D6" s="396" t="s">
        <v>374</v>
      </c>
      <c r="E6" s="397"/>
      <c r="F6" s="397"/>
      <c r="G6" s="397"/>
      <c r="H6" s="398"/>
      <c r="I6" s="217"/>
    </row>
    <row r="7" spans="2:9" ht="108.75" customHeight="1" x14ac:dyDescent="0.25">
      <c r="B7" s="218"/>
      <c r="C7" s="219" t="s">
        <v>273</v>
      </c>
      <c r="D7" s="391" t="s">
        <v>375</v>
      </c>
      <c r="E7" s="391"/>
      <c r="F7" s="391"/>
      <c r="G7" s="391"/>
      <c r="H7" s="392"/>
      <c r="I7" s="93"/>
    </row>
    <row r="8" spans="2:9" s="7" customFormat="1" ht="95.25" customHeight="1" x14ac:dyDescent="0.25">
      <c r="B8" s="174"/>
      <c r="C8" s="220" t="s">
        <v>274</v>
      </c>
      <c r="D8" s="391" t="s">
        <v>272</v>
      </c>
      <c r="E8" s="391"/>
      <c r="F8" s="391"/>
      <c r="G8" s="391"/>
      <c r="H8" s="392"/>
      <c r="I8" s="93"/>
    </row>
    <row r="9" spans="2:9" ht="188.25" customHeight="1" x14ac:dyDescent="0.25">
      <c r="B9" s="221"/>
      <c r="C9" s="219" t="s">
        <v>275</v>
      </c>
      <c r="D9" s="391" t="s">
        <v>376</v>
      </c>
      <c r="E9" s="391"/>
      <c r="F9" s="391"/>
      <c r="G9" s="391"/>
      <c r="H9" s="392"/>
      <c r="I9" s="93"/>
    </row>
    <row r="10" spans="2:9" ht="108.75" customHeight="1" x14ac:dyDescent="0.25">
      <c r="B10" s="221"/>
      <c r="C10" s="219" t="s">
        <v>276</v>
      </c>
      <c r="D10" s="391" t="s">
        <v>377</v>
      </c>
      <c r="E10" s="391"/>
      <c r="F10" s="391"/>
      <c r="G10" s="391"/>
      <c r="H10" s="392"/>
      <c r="I10" s="93"/>
    </row>
    <row r="11" spans="2:9" ht="59.25" customHeight="1" x14ac:dyDescent="0.25">
      <c r="B11" s="221"/>
      <c r="C11" s="219" t="s">
        <v>277</v>
      </c>
      <c r="D11" s="391" t="s">
        <v>378</v>
      </c>
      <c r="E11" s="391"/>
      <c r="F11" s="391"/>
      <c r="G11" s="391"/>
      <c r="H11" s="392"/>
      <c r="I11" s="93"/>
    </row>
    <row r="12" spans="2:9" ht="96" customHeight="1" x14ac:dyDescent="0.35">
      <c r="B12" s="221"/>
      <c r="C12" s="219" t="s">
        <v>278</v>
      </c>
      <c r="D12" s="396" t="s">
        <v>379</v>
      </c>
      <c r="E12" s="397"/>
      <c r="F12" s="397"/>
      <c r="G12" s="397"/>
      <c r="H12" s="398"/>
      <c r="I12" s="94"/>
    </row>
    <row r="13" spans="2:9" ht="93.75" customHeight="1" x14ac:dyDescent="0.25">
      <c r="B13" s="221"/>
      <c r="C13" s="222" t="s">
        <v>279</v>
      </c>
      <c r="D13" s="391" t="s">
        <v>380</v>
      </c>
      <c r="E13" s="391"/>
      <c r="F13" s="391"/>
      <c r="G13" s="391"/>
      <c r="H13" s="392"/>
      <c r="I13" s="93"/>
    </row>
    <row r="14" spans="2:9" ht="132.75" customHeight="1" x14ac:dyDescent="0.25">
      <c r="B14" s="223"/>
      <c r="C14" s="219" t="s">
        <v>280</v>
      </c>
      <c r="D14" s="399" t="s">
        <v>381</v>
      </c>
      <c r="E14" s="400"/>
      <c r="F14" s="400"/>
      <c r="G14" s="400"/>
      <c r="H14" s="401"/>
      <c r="I14" s="95"/>
    </row>
    <row r="15" spans="2:9" ht="228" customHeight="1" x14ac:dyDescent="0.25">
      <c r="B15" s="221"/>
      <c r="C15" s="219" t="s">
        <v>281</v>
      </c>
      <c r="D15" s="391" t="s">
        <v>382</v>
      </c>
      <c r="E15" s="391"/>
      <c r="F15" s="391"/>
      <c r="G15" s="391"/>
      <c r="H15" s="392"/>
      <c r="I15" s="93"/>
    </row>
    <row r="16" spans="2:9" ht="189.75" customHeight="1" x14ac:dyDescent="0.25">
      <c r="B16" s="221"/>
      <c r="C16" s="219" t="s">
        <v>282</v>
      </c>
      <c r="D16" s="396" t="s">
        <v>383</v>
      </c>
      <c r="E16" s="397"/>
      <c r="F16" s="397"/>
      <c r="G16" s="397"/>
      <c r="H16" s="398"/>
      <c r="I16" s="93"/>
    </row>
    <row r="17" spans="2:9" ht="133.5" customHeight="1" x14ac:dyDescent="0.25">
      <c r="B17" s="221"/>
      <c r="C17" s="219" t="s">
        <v>283</v>
      </c>
      <c r="D17" s="396" t="s">
        <v>384</v>
      </c>
      <c r="E17" s="397"/>
      <c r="F17" s="397"/>
      <c r="G17" s="397"/>
      <c r="H17" s="398"/>
      <c r="I17" s="93"/>
    </row>
    <row r="18" spans="2:9" s="7" customFormat="1" ht="93.75" customHeight="1" x14ac:dyDescent="0.25">
      <c r="B18" s="224"/>
      <c r="C18" s="225" t="s">
        <v>385</v>
      </c>
      <c r="D18" s="396" t="s">
        <v>386</v>
      </c>
      <c r="E18" s="397"/>
      <c r="F18" s="397"/>
      <c r="G18" s="397"/>
      <c r="H18" s="398"/>
      <c r="I18" s="93"/>
    </row>
    <row r="19" spans="2:9" ht="106.5" customHeight="1" thickBot="1" x14ac:dyDescent="0.3">
      <c r="B19" s="226"/>
      <c r="C19" s="227" t="s">
        <v>387</v>
      </c>
      <c r="D19" s="402" t="s">
        <v>388</v>
      </c>
      <c r="E19" s="402"/>
      <c r="F19" s="402"/>
      <c r="G19" s="402"/>
      <c r="H19" s="403"/>
      <c r="I19" s="93"/>
    </row>
    <row r="20" spans="2:9" ht="33" customHeight="1" thickBot="1" x14ac:dyDescent="0.3">
      <c r="B20" s="213"/>
      <c r="C20" s="212"/>
      <c r="D20" s="93"/>
      <c r="E20" s="93"/>
      <c r="F20" s="93"/>
      <c r="G20" s="299"/>
      <c r="H20" s="279"/>
      <c r="I20" s="93"/>
    </row>
    <row r="21" spans="2:9" ht="65.25" customHeight="1" x14ac:dyDescent="0.25">
      <c r="B21" s="228" t="s">
        <v>0</v>
      </c>
      <c r="C21" s="229" t="s">
        <v>1</v>
      </c>
      <c r="D21" s="230" t="s">
        <v>2</v>
      </c>
      <c r="E21" s="229" t="s">
        <v>230</v>
      </c>
      <c r="F21" s="231" t="s">
        <v>231</v>
      </c>
      <c r="G21" s="300" t="s">
        <v>3</v>
      </c>
      <c r="H21" s="280" t="s">
        <v>232</v>
      </c>
      <c r="I21" s="93"/>
    </row>
    <row r="22" spans="2:9" s="188" customFormat="1" ht="26.25" customHeight="1" x14ac:dyDescent="0.25">
      <c r="B22" s="232">
        <v>1</v>
      </c>
      <c r="C22" s="233">
        <v>2</v>
      </c>
      <c r="D22" s="234">
        <v>3</v>
      </c>
      <c r="E22" s="233">
        <v>4</v>
      </c>
      <c r="F22" s="235">
        <v>5</v>
      </c>
      <c r="G22" s="301">
        <v>6</v>
      </c>
      <c r="H22" s="297">
        <v>7</v>
      </c>
      <c r="I22" s="298"/>
    </row>
    <row r="23" spans="2:9" ht="21" customHeight="1" x14ac:dyDescent="0.35">
      <c r="B23" s="236"/>
      <c r="C23" s="237"/>
      <c r="D23" s="208" t="s">
        <v>389</v>
      </c>
      <c r="E23" s="238"/>
      <c r="F23" s="239"/>
      <c r="G23" s="302"/>
      <c r="H23" s="282"/>
      <c r="I23" s="93"/>
    </row>
    <row r="24" spans="2:9" ht="57" customHeight="1" x14ac:dyDescent="0.35">
      <c r="B24" s="240"/>
      <c r="C24" s="114">
        <v>0.1</v>
      </c>
      <c r="D24" s="22" t="s">
        <v>390</v>
      </c>
      <c r="E24" s="241" t="s">
        <v>268</v>
      </c>
      <c r="F24" s="242">
        <v>1</v>
      </c>
      <c r="G24" s="310"/>
      <c r="H24" s="283">
        <f>F24*G24</f>
        <v>0</v>
      </c>
      <c r="I24" s="93"/>
    </row>
    <row r="25" spans="2:9" ht="41.45" customHeight="1" x14ac:dyDescent="0.35">
      <c r="B25" s="240"/>
      <c r="C25" s="114">
        <v>0.2</v>
      </c>
      <c r="D25" s="22" t="s">
        <v>391</v>
      </c>
      <c r="E25" s="241" t="s">
        <v>268</v>
      </c>
      <c r="F25" s="242">
        <v>1</v>
      </c>
      <c r="G25" s="310"/>
      <c r="H25" s="283">
        <f t="shared" ref="H25:H31" si="0">F25*G25</f>
        <v>0</v>
      </c>
      <c r="I25" s="93"/>
    </row>
    <row r="26" spans="2:9" ht="60.75" customHeight="1" x14ac:dyDescent="0.35">
      <c r="B26" s="240"/>
      <c r="C26" s="114">
        <v>0.3</v>
      </c>
      <c r="D26" s="22" t="s">
        <v>392</v>
      </c>
      <c r="E26" s="241" t="s">
        <v>268</v>
      </c>
      <c r="F26" s="242">
        <v>1</v>
      </c>
      <c r="G26" s="310"/>
      <c r="H26" s="283">
        <f t="shared" si="0"/>
        <v>0</v>
      </c>
      <c r="I26" s="93"/>
    </row>
    <row r="27" spans="2:9" ht="41.45" customHeight="1" x14ac:dyDescent="0.35">
      <c r="B27" s="240"/>
      <c r="C27" s="114">
        <v>0.4</v>
      </c>
      <c r="D27" s="22" t="s">
        <v>393</v>
      </c>
      <c r="E27" s="241" t="s">
        <v>268</v>
      </c>
      <c r="F27" s="242">
        <v>1</v>
      </c>
      <c r="G27" s="310"/>
      <c r="H27" s="283">
        <f t="shared" si="0"/>
        <v>0</v>
      </c>
      <c r="I27" s="93"/>
    </row>
    <row r="28" spans="2:9" ht="41.45" customHeight="1" x14ac:dyDescent="0.35">
      <c r="B28" s="240"/>
      <c r="C28" s="114">
        <v>0.5</v>
      </c>
      <c r="D28" s="22" t="s">
        <v>394</v>
      </c>
      <c r="E28" s="241" t="s">
        <v>268</v>
      </c>
      <c r="F28" s="61">
        <v>1</v>
      </c>
      <c r="G28" s="310"/>
      <c r="H28" s="283">
        <f t="shared" si="0"/>
        <v>0</v>
      </c>
      <c r="I28" s="93"/>
    </row>
    <row r="29" spans="2:9" ht="58.5" customHeight="1" x14ac:dyDescent="0.35">
      <c r="B29" s="240"/>
      <c r="C29" s="114">
        <v>0.6</v>
      </c>
      <c r="D29" s="22" t="s">
        <v>395</v>
      </c>
      <c r="E29" s="241" t="s">
        <v>268</v>
      </c>
      <c r="F29" s="61">
        <v>1</v>
      </c>
      <c r="G29" s="310"/>
      <c r="H29" s="283">
        <f t="shared" si="0"/>
        <v>0</v>
      </c>
      <c r="I29" s="93"/>
    </row>
    <row r="30" spans="2:9" ht="58.5" customHeight="1" x14ac:dyDescent="0.35">
      <c r="B30" s="240"/>
      <c r="C30" s="114">
        <v>0.7</v>
      </c>
      <c r="D30" s="22" t="s">
        <v>401</v>
      </c>
      <c r="E30" s="241" t="s">
        <v>268</v>
      </c>
      <c r="F30" s="61">
        <v>1</v>
      </c>
      <c r="G30" s="310"/>
      <c r="H30" s="283">
        <f t="shared" si="0"/>
        <v>0</v>
      </c>
      <c r="I30" s="93"/>
    </row>
    <row r="31" spans="2:9" ht="58.5" customHeight="1" thickBot="1" x14ac:dyDescent="0.4">
      <c r="B31" s="240"/>
      <c r="C31" s="114">
        <v>0.8</v>
      </c>
      <c r="D31" s="22" t="s">
        <v>397</v>
      </c>
      <c r="E31" s="241" t="s">
        <v>268</v>
      </c>
      <c r="F31" s="61">
        <v>1</v>
      </c>
      <c r="G31" s="310"/>
      <c r="H31" s="283">
        <f t="shared" si="0"/>
        <v>0</v>
      </c>
      <c r="I31" s="93"/>
    </row>
    <row r="32" spans="2:9" ht="24.75" customHeight="1" thickBot="1" x14ac:dyDescent="0.4">
      <c r="B32" s="393" t="s">
        <v>398</v>
      </c>
      <c r="C32" s="394"/>
      <c r="D32" s="394"/>
      <c r="E32" s="394"/>
      <c r="F32" s="394"/>
      <c r="G32" s="395"/>
      <c r="H32" s="284">
        <f>SUM(H24:H31)</f>
        <v>0</v>
      </c>
    </row>
    <row r="33" spans="2:9" s="7" customFormat="1" ht="18.75" x14ac:dyDescent="0.25">
      <c r="B33" s="10"/>
      <c r="C33" s="11"/>
      <c r="D33" s="443" t="s">
        <v>4</v>
      </c>
      <c r="E33" s="444"/>
      <c r="F33" s="444"/>
      <c r="G33" s="444"/>
      <c r="H33" s="445"/>
    </row>
    <row r="34" spans="2:9" s="7" customFormat="1" ht="98.25" customHeight="1" x14ac:dyDescent="0.35">
      <c r="B34" s="12">
        <v>1</v>
      </c>
      <c r="C34" s="11" t="s">
        <v>5</v>
      </c>
      <c r="D34" s="13" t="s">
        <v>59</v>
      </c>
      <c r="E34" s="64" t="s">
        <v>83</v>
      </c>
      <c r="F34" s="60">
        <f>[1]Sheet1!$E$7+[2]Sheet1!$E$8+[3]Sheet1!$E$8+[4]Sheet1!$E$7</f>
        <v>1154.83</v>
      </c>
      <c r="G34" s="303"/>
      <c r="H34" s="285">
        <f>F34*G34</f>
        <v>0</v>
      </c>
    </row>
    <row r="35" spans="2:9" s="7" customFormat="1" ht="60.75" customHeight="1" x14ac:dyDescent="0.35">
      <c r="B35" s="12">
        <v>2</v>
      </c>
      <c r="C35" s="11" t="s">
        <v>6</v>
      </c>
      <c r="D35" s="13" t="s">
        <v>60</v>
      </c>
      <c r="E35" s="64" t="s">
        <v>61</v>
      </c>
      <c r="F35" s="60">
        <f>[1]Sheet1!$E$8+[2]Sheet1!$E$9+[3]Sheet1!$E$9+[4]Sheet1!$E$8</f>
        <v>14</v>
      </c>
      <c r="G35" s="303"/>
      <c r="H35" s="285">
        <f t="shared" ref="H35:H39" si="1">F35*G35</f>
        <v>0</v>
      </c>
    </row>
    <row r="36" spans="2:9" s="7" customFormat="1" ht="57.75" customHeight="1" x14ac:dyDescent="0.35">
      <c r="B36" s="12">
        <v>3</v>
      </c>
      <c r="C36" s="11" t="s">
        <v>26</v>
      </c>
      <c r="D36" s="14" t="s">
        <v>62</v>
      </c>
      <c r="E36" s="64" t="s">
        <v>88</v>
      </c>
      <c r="F36" s="60">
        <f>[1]Sheet1!$E$10+[2]Sheet1!$E$11+[3]Sheet1!$E$11+[4]Sheet1!$E$10</f>
        <v>5705</v>
      </c>
      <c r="G36" s="303"/>
      <c r="H36" s="285">
        <f t="shared" si="1"/>
        <v>0</v>
      </c>
    </row>
    <row r="37" spans="2:9" s="7" customFormat="1" ht="96.75" customHeight="1" x14ac:dyDescent="0.35">
      <c r="B37" s="12">
        <v>4</v>
      </c>
      <c r="C37" s="11" t="s">
        <v>27</v>
      </c>
      <c r="D37" s="13" t="s">
        <v>63</v>
      </c>
      <c r="E37" s="64" t="s">
        <v>88</v>
      </c>
      <c r="F37" s="60">
        <f>[1]Sheet1!$E$11+[2]Sheet1!$E$12+[3]Sheet1!$E$12</f>
        <v>1550</v>
      </c>
      <c r="G37" s="303"/>
      <c r="H37" s="285">
        <f t="shared" si="1"/>
        <v>0</v>
      </c>
    </row>
    <row r="38" spans="2:9" s="7" customFormat="1" ht="91.5" customHeight="1" x14ac:dyDescent="0.35">
      <c r="B38" s="12">
        <v>5</v>
      </c>
      <c r="C38" s="11" t="s">
        <v>28</v>
      </c>
      <c r="D38" s="13" t="s">
        <v>64</v>
      </c>
      <c r="E38" s="64" t="s">
        <v>83</v>
      </c>
      <c r="F38" s="60">
        <f>[1]Sheet1!$E$12+[2]Sheet1!$E$13+[3]Sheet1!$E$13</f>
        <v>1450</v>
      </c>
      <c r="G38" s="303"/>
      <c r="H38" s="285">
        <f t="shared" si="1"/>
        <v>0</v>
      </c>
    </row>
    <row r="39" spans="2:9" s="7" customFormat="1" ht="54.75" customHeight="1" thickBot="1" x14ac:dyDescent="0.4">
      <c r="B39" s="12">
        <v>6</v>
      </c>
      <c r="C39" s="11" t="s">
        <v>65</v>
      </c>
      <c r="D39" s="13" t="s">
        <v>66</v>
      </c>
      <c r="E39" s="64" t="s">
        <v>67</v>
      </c>
      <c r="F39" s="60">
        <f>[1]Sheet1!$E$13+[2]Sheet1!$E$14+[3]Sheet1!$E$14+[4]Sheet1!$E$11</f>
        <v>60</v>
      </c>
      <c r="G39" s="303"/>
      <c r="H39" s="285">
        <f t="shared" si="1"/>
        <v>0</v>
      </c>
    </row>
    <row r="40" spans="2:9" s="7" customFormat="1" ht="19.5" thickBot="1" x14ac:dyDescent="0.4">
      <c r="B40" s="31"/>
      <c r="C40" s="15"/>
      <c r="D40" s="437" t="s">
        <v>214</v>
      </c>
      <c r="E40" s="460"/>
      <c r="F40" s="460"/>
      <c r="G40" s="460"/>
      <c r="H40" s="284">
        <f>SUM(H34:H39)</f>
        <v>0</v>
      </c>
    </row>
    <row r="41" spans="2:9" s="7" customFormat="1" ht="18" customHeight="1" x14ac:dyDescent="0.25">
      <c r="B41" s="10"/>
      <c r="C41" s="11"/>
      <c r="D41" s="443" t="s">
        <v>25</v>
      </c>
      <c r="E41" s="444"/>
      <c r="F41" s="444"/>
      <c r="G41" s="444"/>
      <c r="H41" s="445"/>
    </row>
    <row r="42" spans="2:9" s="7" customFormat="1" ht="56.25" x14ac:dyDescent="0.35">
      <c r="B42" s="12">
        <v>7</v>
      </c>
      <c r="C42" s="15" t="s">
        <v>7</v>
      </c>
      <c r="D42" s="13" t="s">
        <v>68</v>
      </c>
      <c r="E42" s="64" t="s">
        <v>85</v>
      </c>
      <c r="F42" s="61">
        <f>[1]Sheet1!$E$17+[2]Sheet1!$E$18+[3]Sheet1!$E$18+[4]Sheet1!$E$15</f>
        <v>2915.692</v>
      </c>
      <c r="G42" s="304"/>
      <c r="H42" s="286">
        <f>F42*G42</f>
        <v>0</v>
      </c>
    </row>
    <row r="43" spans="2:9" s="7" customFormat="1" ht="51.75" customHeight="1" x14ac:dyDescent="0.35">
      <c r="B43" s="12">
        <v>8</v>
      </c>
      <c r="C43" s="15" t="s">
        <v>8</v>
      </c>
      <c r="D43" s="13" t="s">
        <v>69</v>
      </c>
      <c r="E43" s="64" t="s">
        <v>85</v>
      </c>
      <c r="F43" s="61">
        <f>[1]Sheet1!$E$18+[2]Sheet1!$E$19+[3]Sheet1!$E$19+[4]Sheet1!$E$16</f>
        <v>2915.692</v>
      </c>
      <c r="G43" s="304"/>
      <c r="H43" s="286">
        <f t="shared" ref="H43:H44" si="2">F43*G43</f>
        <v>0</v>
      </c>
    </row>
    <row r="44" spans="2:9" s="7" customFormat="1" ht="58.5" customHeight="1" thickBot="1" x14ac:dyDescent="0.4">
      <c r="B44" s="12">
        <v>9</v>
      </c>
      <c r="C44" s="15" t="s">
        <v>9</v>
      </c>
      <c r="D44" s="13" t="s">
        <v>70</v>
      </c>
      <c r="E44" s="36" t="s">
        <v>88</v>
      </c>
      <c r="F44" s="61">
        <f>[1]Sheet1!$E$19+[2]Sheet1!$E$20++[3]Sheet1!$E$20+[4]Sheet1!$E$17</f>
        <v>8508.348</v>
      </c>
      <c r="G44" s="304"/>
      <c r="H44" s="286">
        <f t="shared" si="2"/>
        <v>0</v>
      </c>
      <c r="I44" s="68"/>
    </row>
    <row r="45" spans="2:9" s="7" customFormat="1" ht="19.5" thickBot="1" x14ac:dyDescent="0.4">
      <c r="B45" s="31"/>
      <c r="C45" s="15"/>
      <c r="D45" s="437" t="s">
        <v>215</v>
      </c>
      <c r="E45" s="460"/>
      <c r="F45" s="460"/>
      <c r="G45" s="460"/>
      <c r="H45" s="284">
        <f>SUM(H42:H44)</f>
        <v>0</v>
      </c>
    </row>
    <row r="46" spans="2:9" s="7" customFormat="1" ht="21.75" customHeight="1" x14ac:dyDescent="0.25">
      <c r="B46" s="12"/>
      <c r="C46" s="15"/>
      <c r="D46" s="399" t="s">
        <v>372</v>
      </c>
      <c r="E46" s="466"/>
      <c r="F46" s="466"/>
      <c r="G46" s="466"/>
      <c r="H46" s="467"/>
    </row>
    <row r="47" spans="2:9" s="7" customFormat="1" ht="52.5" customHeight="1" thickBot="1" x14ac:dyDescent="0.4">
      <c r="B47" s="12">
        <v>10</v>
      </c>
      <c r="C47" s="15" t="s">
        <v>10</v>
      </c>
      <c r="D47" s="16" t="s">
        <v>71</v>
      </c>
      <c r="E47" s="64" t="s">
        <v>83</v>
      </c>
      <c r="F47" s="67">
        <f>[1]Sheet1!$E$23+[2]Sheet1!$E$24+[3]Sheet1!$E$24+[4]Sheet1!$E$21</f>
        <v>38.4</v>
      </c>
      <c r="G47" s="303"/>
      <c r="H47" s="285">
        <f>F47*G47</f>
        <v>0</v>
      </c>
    </row>
    <row r="48" spans="2:9" s="7" customFormat="1" ht="19.5" thickBot="1" x14ac:dyDescent="0.4">
      <c r="B48" s="31"/>
      <c r="C48" s="11"/>
      <c r="D48" s="461" t="s">
        <v>233</v>
      </c>
      <c r="E48" s="462"/>
      <c r="F48" s="462"/>
      <c r="G48" s="462"/>
      <c r="H48" s="284">
        <f>H47</f>
        <v>0</v>
      </c>
    </row>
    <row r="49" spans="2:12" s="7" customFormat="1" ht="18.75" x14ac:dyDescent="0.25">
      <c r="B49" s="12"/>
      <c r="C49" s="15"/>
      <c r="D49" s="468" t="s">
        <v>234</v>
      </c>
      <c r="E49" s="469"/>
      <c r="F49" s="469"/>
      <c r="G49" s="469"/>
      <c r="H49" s="470"/>
    </row>
    <row r="50" spans="2:12" s="7" customFormat="1" ht="95.25" customHeight="1" x14ac:dyDescent="0.35">
      <c r="B50" s="12">
        <v>11</v>
      </c>
      <c r="C50" s="17" t="s">
        <v>216</v>
      </c>
      <c r="D50" s="18" t="s">
        <v>72</v>
      </c>
      <c r="E50" s="64" t="s">
        <v>85</v>
      </c>
      <c r="F50" s="60">
        <f>[1]Sheet1!$E$28+[2]Sheet1!$E$28+[3]Sheet1!$E$28+[4]Sheet1!$E$25</f>
        <v>1998.703</v>
      </c>
      <c r="G50" s="303"/>
      <c r="H50" s="285">
        <f>F50*G50</f>
        <v>0</v>
      </c>
    </row>
    <row r="51" spans="2:12" s="7" customFormat="1" ht="50.25" customHeight="1" x14ac:dyDescent="0.35">
      <c r="B51" s="12">
        <v>12</v>
      </c>
      <c r="C51" s="17" t="s">
        <v>217</v>
      </c>
      <c r="D51" s="16" t="s">
        <v>73</v>
      </c>
      <c r="E51" s="64" t="s">
        <v>88</v>
      </c>
      <c r="F51" s="60">
        <f>[1]Sheet1!$E$29+[2]Sheet1!$E$29+[3]Sheet1!$E$29+[4]Sheet1!$E$26</f>
        <v>5715</v>
      </c>
      <c r="G51" s="303"/>
      <c r="H51" s="285">
        <f t="shared" ref="H51:H57" si="3">F51*G51</f>
        <v>0</v>
      </c>
    </row>
    <row r="52" spans="2:12" s="7" customFormat="1" ht="52.5" customHeight="1" x14ac:dyDescent="0.35">
      <c r="B52" s="12">
        <v>13</v>
      </c>
      <c r="C52" s="17" t="s">
        <v>218</v>
      </c>
      <c r="D52" s="19" t="s">
        <v>74</v>
      </c>
      <c r="E52" s="64" t="s">
        <v>88</v>
      </c>
      <c r="F52" s="60">
        <f>[1]Sheet1!$E$30+[2]Sheet1!$E$30+[3]Sheet1!$E$30+[4]Sheet1!$E$27</f>
        <v>5715</v>
      </c>
      <c r="G52" s="303"/>
      <c r="H52" s="285">
        <f t="shared" si="3"/>
        <v>0</v>
      </c>
    </row>
    <row r="53" spans="2:12" s="7" customFormat="1" ht="95.25" customHeight="1" x14ac:dyDescent="0.35">
      <c r="B53" s="12">
        <v>14</v>
      </c>
      <c r="C53" s="17" t="s">
        <v>219</v>
      </c>
      <c r="D53" s="17" t="s">
        <v>75</v>
      </c>
      <c r="E53" s="64" t="s">
        <v>83</v>
      </c>
      <c r="F53" s="60">
        <f>[1]Sheet1!$E$31+[2]Sheet1!$E$31+[3]Sheet1!$E$31+[4]Sheet1!$E$28</f>
        <v>86.4</v>
      </c>
      <c r="G53" s="303"/>
      <c r="H53" s="285">
        <f t="shared" si="3"/>
        <v>0</v>
      </c>
    </row>
    <row r="54" spans="2:12" s="7" customFormat="1" ht="111" customHeight="1" x14ac:dyDescent="0.35">
      <c r="B54" s="12">
        <v>15</v>
      </c>
      <c r="C54" s="17" t="s">
        <v>220</v>
      </c>
      <c r="D54" s="20" t="s">
        <v>76</v>
      </c>
      <c r="E54" s="64" t="s">
        <v>83</v>
      </c>
      <c r="F54" s="60">
        <f>[1]Sheet1!$E$32+[2]Sheet1!$E$32+[3]Sheet1!$E$32+[4]Sheet1!$E$29</f>
        <v>86.4</v>
      </c>
      <c r="G54" s="303"/>
      <c r="H54" s="285">
        <f t="shared" si="3"/>
        <v>0</v>
      </c>
    </row>
    <row r="55" spans="2:12" s="7" customFormat="1" ht="69.75" customHeight="1" x14ac:dyDescent="0.35">
      <c r="B55" s="12">
        <v>16</v>
      </c>
      <c r="C55" s="17" t="s">
        <v>221</v>
      </c>
      <c r="D55" s="17" t="s">
        <v>77</v>
      </c>
      <c r="E55" s="64" t="s">
        <v>83</v>
      </c>
      <c r="F55" s="60">
        <f>[1]Sheet1!$E$33+[2]Sheet1!$E$33+[3]Sheet1!$E$33+[4]Sheet1!$E$30</f>
        <v>2220</v>
      </c>
      <c r="G55" s="303"/>
      <c r="H55" s="285">
        <f t="shared" si="3"/>
        <v>0</v>
      </c>
    </row>
    <row r="56" spans="2:12" s="7" customFormat="1" ht="93" customHeight="1" x14ac:dyDescent="0.35">
      <c r="B56" s="12">
        <v>17</v>
      </c>
      <c r="C56" s="17" t="s">
        <v>222</v>
      </c>
      <c r="D56" s="19" t="s">
        <v>78</v>
      </c>
      <c r="E56" s="64" t="s">
        <v>83</v>
      </c>
      <c r="F56" s="60">
        <f>[1]Sheet1!$E$34+[2]Sheet1!$E$34+[3]Sheet1!$E$34+[4]Sheet1!$E$31</f>
        <v>1790</v>
      </c>
      <c r="G56" s="303"/>
      <c r="H56" s="285">
        <f t="shared" si="3"/>
        <v>0</v>
      </c>
    </row>
    <row r="57" spans="2:12" s="7" customFormat="1" ht="96" customHeight="1" thickBot="1" x14ac:dyDescent="0.4">
      <c r="B57" s="12">
        <v>18</v>
      </c>
      <c r="C57" s="17" t="s">
        <v>223</v>
      </c>
      <c r="D57" s="19" t="s">
        <v>79</v>
      </c>
      <c r="E57" s="64" t="s">
        <v>88</v>
      </c>
      <c r="F57" s="60">
        <f>[1]Sheet1!$E$35+[2]Sheet1!$E$35+[3]Sheet1!$E$35+[4]Sheet1!$E$32</f>
        <v>1910</v>
      </c>
      <c r="G57" s="303"/>
      <c r="H57" s="285">
        <f t="shared" si="3"/>
        <v>0</v>
      </c>
    </row>
    <row r="58" spans="2:12" s="7" customFormat="1" ht="24" customHeight="1" thickBot="1" x14ac:dyDescent="0.4">
      <c r="B58" s="31"/>
      <c r="C58" s="15"/>
      <c r="D58" s="437" t="s">
        <v>224</v>
      </c>
      <c r="E58" s="460"/>
      <c r="F58" s="460"/>
      <c r="G58" s="460"/>
      <c r="H58" s="284">
        <f>SUM(H50:H57)</f>
        <v>0</v>
      </c>
    </row>
    <row r="59" spans="2:12" s="8" customFormat="1" ht="26.25" customHeight="1" x14ac:dyDescent="0.35">
      <c r="B59" s="23"/>
      <c r="C59" s="24"/>
      <c r="D59" s="410" t="s">
        <v>38</v>
      </c>
      <c r="E59" s="411"/>
      <c r="F59" s="411"/>
      <c r="G59" s="412"/>
      <c r="H59" s="287"/>
      <c r="I59" s="7"/>
      <c r="J59" s="7"/>
      <c r="K59" s="7"/>
      <c r="L59" s="7"/>
    </row>
    <row r="60" spans="2:12" s="8" customFormat="1" ht="22.5" customHeight="1" x14ac:dyDescent="0.35">
      <c r="B60" s="92"/>
      <c r="C60" s="190"/>
      <c r="D60" s="434" t="s">
        <v>399</v>
      </c>
      <c r="E60" s="435"/>
      <c r="F60" s="435"/>
      <c r="G60" s="436"/>
      <c r="H60" s="288">
        <f>H32</f>
        <v>0</v>
      </c>
      <c r="I60" s="7"/>
      <c r="J60" s="7"/>
      <c r="K60" s="7"/>
      <c r="L60" s="7"/>
    </row>
    <row r="61" spans="2:12" s="8" customFormat="1" ht="20.100000000000001" customHeight="1" x14ac:dyDescent="0.35">
      <c r="B61" s="25"/>
      <c r="C61" s="11"/>
      <c r="D61" s="434" t="s">
        <v>16</v>
      </c>
      <c r="E61" s="435"/>
      <c r="F61" s="435"/>
      <c r="G61" s="436"/>
      <c r="H61" s="289">
        <f>H40</f>
        <v>0</v>
      </c>
      <c r="I61" s="7"/>
      <c r="J61" s="7"/>
      <c r="K61" s="7"/>
      <c r="L61" s="7"/>
    </row>
    <row r="62" spans="2:12" s="8" customFormat="1" ht="20.100000000000001" customHeight="1" x14ac:dyDescent="0.35">
      <c r="B62" s="26"/>
      <c r="C62" s="27"/>
      <c r="D62" s="434" t="s">
        <v>34</v>
      </c>
      <c r="E62" s="435"/>
      <c r="F62" s="435"/>
      <c r="G62" s="436"/>
      <c r="H62" s="289">
        <f>H45</f>
        <v>0</v>
      </c>
      <c r="I62" s="7"/>
      <c r="J62" s="7"/>
      <c r="K62" s="7"/>
      <c r="L62" s="7"/>
    </row>
    <row r="63" spans="2:12" s="8" customFormat="1" ht="20.100000000000001" customHeight="1" x14ac:dyDescent="0.35">
      <c r="B63" s="26"/>
      <c r="C63" s="27"/>
      <c r="D63" s="434" t="s">
        <v>35</v>
      </c>
      <c r="E63" s="435"/>
      <c r="F63" s="435"/>
      <c r="G63" s="436"/>
      <c r="H63" s="289">
        <f>H48</f>
        <v>0</v>
      </c>
      <c r="I63" s="7"/>
      <c r="J63" s="7"/>
      <c r="K63" s="7"/>
      <c r="L63" s="7"/>
    </row>
    <row r="64" spans="2:12" s="8" customFormat="1" ht="20.100000000000001" customHeight="1" thickBot="1" x14ac:dyDescent="0.4">
      <c r="B64" s="193"/>
      <c r="C64" s="191"/>
      <c r="D64" s="431" t="s">
        <v>36</v>
      </c>
      <c r="E64" s="432"/>
      <c r="F64" s="432"/>
      <c r="G64" s="433"/>
      <c r="H64" s="290">
        <f>H58</f>
        <v>0</v>
      </c>
      <c r="I64" s="7"/>
      <c r="J64" s="7"/>
      <c r="K64" s="7"/>
      <c r="L64" s="7"/>
    </row>
    <row r="65" spans="2:9" s="7" customFormat="1" ht="41.25" customHeight="1" thickBot="1" x14ac:dyDescent="0.4">
      <c r="B65" s="194"/>
      <c r="C65" s="192"/>
      <c r="D65" s="421" t="s">
        <v>237</v>
      </c>
      <c r="E65" s="422"/>
      <c r="F65" s="422" t="s">
        <v>17</v>
      </c>
      <c r="G65" s="423"/>
      <c r="H65" s="291">
        <f>SUM(H60:H64)</f>
        <v>0</v>
      </c>
    </row>
    <row r="66" spans="2:9" s="9" customFormat="1" ht="36.75" customHeight="1" thickBot="1" x14ac:dyDescent="0.4">
      <c r="B66" s="28"/>
      <c r="C66" s="28"/>
      <c r="D66" s="29"/>
      <c r="E66" s="65"/>
      <c r="F66" s="62"/>
      <c r="G66" s="305"/>
      <c r="H66" s="292"/>
    </row>
    <row r="67" spans="2:9" ht="90" customHeight="1" thickBot="1" x14ac:dyDescent="0.3">
      <c r="B67" s="449" t="s">
        <v>354</v>
      </c>
      <c r="C67" s="450"/>
      <c r="D67" s="450"/>
      <c r="E67" s="450"/>
      <c r="F67" s="450"/>
      <c r="G67" s="450"/>
      <c r="H67" s="451"/>
      <c r="I67" s="89"/>
    </row>
    <row r="68" spans="2:9" ht="35.1" customHeight="1" thickBot="1" x14ac:dyDescent="0.3">
      <c r="B68" s="452" t="s">
        <v>212</v>
      </c>
      <c r="C68" s="453"/>
      <c r="D68" s="453"/>
      <c r="E68" s="453"/>
      <c r="F68" s="453"/>
      <c r="G68" s="453"/>
      <c r="H68" s="454"/>
      <c r="I68" s="90"/>
    </row>
    <row r="69" spans="2:9" s="7" customFormat="1" ht="30" customHeight="1" x14ac:dyDescent="0.25">
      <c r="B69" s="440" t="s">
        <v>229</v>
      </c>
      <c r="C69" s="441"/>
      <c r="D69" s="441"/>
      <c r="E69" s="441"/>
      <c r="F69" s="441"/>
      <c r="G69" s="441"/>
      <c r="H69" s="442"/>
    </row>
    <row r="70" spans="2:9" ht="26.25" customHeight="1" x14ac:dyDescent="0.25">
      <c r="B70" s="214"/>
      <c r="C70" s="215"/>
      <c r="D70" s="455" t="s">
        <v>269</v>
      </c>
      <c r="E70" s="456"/>
      <c r="F70" s="456"/>
      <c r="G70" s="456"/>
      <c r="H70" s="457"/>
      <c r="I70" s="91"/>
    </row>
    <row r="71" spans="2:9" ht="72.75" customHeight="1" x14ac:dyDescent="0.25">
      <c r="B71" s="92"/>
      <c r="C71" s="216" t="s">
        <v>270</v>
      </c>
      <c r="D71" s="396" t="s">
        <v>373</v>
      </c>
      <c r="E71" s="458"/>
      <c r="F71" s="458"/>
      <c r="G71" s="458"/>
      <c r="H71" s="459"/>
      <c r="I71" s="217"/>
    </row>
    <row r="72" spans="2:9" ht="178.5" customHeight="1" x14ac:dyDescent="0.25">
      <c r="B72" s="92"/>
      <c r="C72" s="216" t="s">
        <v>271</v>
      </c>
      <c r="D72" s="396" t="s">
        <v>374</v>
      </c>
      <c r="E72" s="397"/>
      <c r="F72" s="397"/>
      <c r="G72" s="397"/>
      <c r="H72" s="398"/>
      <c r="I72" s="217"/>
    </row>
    <row r="73" spans="2:9" ht="111.75" customHeight="1" x14ac:dyDescent="0.25">
      <c r="B73" s="218"/>
      <c r="C73" s="219" t="s">
        <v>273</v>
      </c>
      <c r="D73" s="391" t="s">
        <v>375</v>
      </c>
      <c r="E73" s="391"/>
      <c r="F73" s="391"/>
      <c r="G73" s="391"/>
      <c r="H73" s="392"/>
      <c r="I73" s="93"/>
    </row>
    <row r="74" spans="2:9" s="7" customFormat="1" ht="99.75" customHeight="1" x14ac:dyDescent="0.25">
      <c r="B74" s="174"/>
      <c r="C74" s="220" t="s">
        <v>274</v>
      </c>
      <c r="D74" s="391" t="s">
        <v>272</v>
      </c>
      <c r="E74" s="391"/>
      <c r="F74" s="391"/>
      <c r="G74" s="391"/>
      <c r="H74" s="392"/>
      <c r="I74" s="93"/>
    </row>
    <row r="75" spans="2:9" ht="187.5" customHeight="1" x14ac:dyDescent="0.25">
      <c r="B75" s="221"/>
      <c r="C75" s="219" t="s">
        <v>275</v>
      </c>
      <c r="D75" s="391" t="s">
        <v>376</v>
      </c>
      <c r="E75" s="391"/>
      <c r="F75" s="391"/>
      <c r="G75" s="391"/>
      <c r="H75" s="392"/>
      <c r="I75" s="93"/>
    </row>
    <row r="76" spans="2:9" ht="111" customHeight="1" x14ac:dyDescent="0.25">
      <c r="B76" s="221"/>
      <c r="C76" s="219" t="s">
        <v>276</v>
      </c>
      <c r="D76" s="391" t="s">
        <v>377</v>
      </c>
      <c r="E76" s="391"/>
      <c r="F76" s="391"/>
      <c r="G76" s="391"/>
      <c r="H76" s="392"/>
      <c r="I76" s="93"/>
    </row>
    <row r="77" spans="2:9" ht="56.25" customHeight="1" x14ac:dyDescent="0.25">
      <c r="B77" s="221"/>
      <c r="C77" s="219" t="s">
        <v>277</v>
      </c>
      <c r="D77" s="391" t="s">
        <v>378</v>
      </c>
      <c r="E77" s="391"/>
      <c r="F77" s="391"/>
      <c r="G77" s="391"/>
      <c r="H77" s="392"/>
      <c r="I77" s="93"/>
    </row>
    <row r="78" spans="2:9" ht="98.25" customHeight="1" x14ac:dyDescent="0.35">
      <c r="B78" s="221"/>
      <c r="C78" s="219" t="s">
        <v>278</v>
      </c>
      <c r="D78" s="396" t="s">
        <v>379</v>
      </c>
      <c r="E78" s="397"/>
      <c r="F78" s="397"/>
      <c r="G78" s="397"/>
      <c r="H78" s="398"/>
      <c r="I78" s="94"/>
    </row>
    <row r="79" spans="2:9" ht="78.75" customHeight="1" x14ac:dyDescent="0.25">
      <c r="B79" s="221"/>
      <c r="C79" s="222" t="s">
        <v>279</v>
      </c>
      <c r="D79" s="391" t="s">
        <v>380</v>
      </c>
      <c r="E79" s="391"/>
      <c r="F79" s="391"/>
      <c r="G79" s="391"/>
      <c r="H79" s="392"/>
      <c r="I79" s="93"/>
    </row>
    <row r="80" spans="2:9" ht="133.5" customHeight="1" x14ac:dyDescent="0.25">
      <c r="B80" s="223"/>
      <c r="C80" s="219" t="s">
        <v>280</v>
      </c>
      <c r="D80" s="399" t="s">
        <v>381</v>
      </c>
      <c r="E80" s="400"/>
      <c r="F80" s="400"/>
      <c r="G80" s="400"/>
      <c r="H80" s="401"/>
      <c r="I80" s="95"/>
    </row>
    <row r="81" spans="2:9" ht="207.75" customHeight="1" x14ac:dyDescent="0.25">
      <c r="B81" s="221"/>
      <c r="C81" s="219" t="s">
        <v>281</v>
      </c>
      <c r="D81" s="391" t="s">
        <v>382</v>
      </c>
      <c r="E81" s="391"/>
      <c r="F81" s="391"/>
      <c r="G81" s="391"/>
      <c r="H81" s="392"/>
      <c r="I81" s="93"/>
    </row>
    <row r="82" spans="2:9" ht="190.5" customHeight="1" x14ac:dyDescent="0.25">
      <c r="B82" s="221"/>
      <c r="C82" s="219" t="s">
        <v>282</v>
      </c>
      <c r="D82" s="396" t="s">
        <v>383</v>
      </c>
      <c r="E82" s="397"/>
      <c r="F82" s="397"/>
      <c r="G82" s="397"/>
      <c r="H82" s="398"/>
      <c r="I82" s="93"/>
    </row>
    <row r="83" spans="2:9" ht="134.25" customHeight="1" x14ac:dyDescent="0.25">
      <c r="B83" s="221"/>
      <c r="C83" s="219" t="s">
        <v>283</v>
      </c>
      <c r="D83" s="396" t="s">
        <v>384</v>
      </c>
      <c r="E83" s="397"/>
      <c r="F83" s="397"/>
      <c r="G83" s="397"/>
      <c r="H83" s="398"/>
      <c r="I83" s="93"/>
    </row>
    <row r="84" spans="2:9" s="7" customFormat="1" ht="96.75" customHeight="1" x14ac:dyDescent="0.25">
      <c r="B84" s="224"/>
      <c r="C84" s="225" t="s">
        <v>385</v>
      </c>
      <c r="D84" s="396" t="s">
        <v>386</v>
      </c>
      <c r="E84" s="397"/>
      <c r="F84" s="397"/>
      <c r="G84" s="397"/>
      <c r="H84" s="398"/>
      <c r="I84" s="93"/>
    </row>
    <row r="85" spans="2:9" ht="105.75" customHeight="1" thickBot="1" x14ac:dyDescent="0.3">
      <c r="B85" s="226"/>
      <c r="C85" s="227" t="s">
        <v>387</v>
      </c>
      <c r="D85" s="402" t="s">
        <v>388</v>
      </c>
      <c r="E85" s="402"/>
      <c r="F85" s="402"/>
      <c r="G85" s="402"/>
      <c r="H85" s="403"/>
      <c r="I85" s="93"/>
    </row>
    <row r="86" spans="2:9" ht="22.5" customHeight="1" thickBot="1" x14ac:dyDescent="0.3">
      <c r="B86" s="254"/>
      <c r="C86" s="253"/>
      <c r="D86" s="211"/>
      <c r="E86" s="211"/>
      <c r="F86" s="211"/>
      <c r="G86" s="306"/>
      <c r="H86" s="293"/>
      <c r="I86" s="93"/>
    </row>
    <row r="87" spans="2:9" ht="65.25" customHeight="1" x14ac:dyDescent="0.25">
      <c r="B87" s="228" t="s">
        <v>0</v>
      </c>
      <c r="C87" s="229" t="s">
        <v>1</v>
      </c>
      <c r="D87" s="230" t="s">
        <v>2</v>
      </c>
      <c r="E87" s="252" t="s">
        <v>230</v>
      </c>
      <c r="F87" s="251" t="s">
        <v>231</v>
      </c>
      <c r="G87" s="307" t="s">
        <v>3</v>
      </c>
      <c r="H87" s="294" t="s">
        <v>232</v>
      </c>
      <c r="I87" s="93"/>
    </row>
    <row r="88" spans="2:9" s="188" customFormat="1" ht="26.25" customHeight="1" x14ac:dyDescent="0.25">
      <c r="B88" s="232">
        <v>1</v>
      </c>
      <c r="C88" s="233">
        <v>2</v>
      </c>
      <c r="D88" s="234">
        <v>3</v>
      </c>
      <c r="E88" s="233">
        <v>4</v>
      </c>
      <c r="F88" s="235">
        <v>5</v>
      </c>
      <c r="G88" s="301">
        <v>6</v>
      </c>
      <c r="H88" s="301">
        <v>7</v>
      </c>
      <c r="I88" s="189"/>
    </row>
    <row r="89" spans="2:9" ht="21" customHeight="1" x14ac:dyDescent="0.35">
      <c r="B89" s="236"/>
      <c r="C89" s="237"/>
      <c r="D89" s="208" t="s">
        <v>389</v>
      </c>
      <c r="E89" s="238"/>
      <c r="F89" s="239"/>
      <c r="G89" s="302"/>
      <c r="H89" s="282"/>
      <c r="I89" s="93"/>
    </row>
    <row r="90" spans="2:9" ht="56.25" customHeight="1" x14ac:dyDescent="0.35">
      <c r="B90" s="240"/>
      <c r="C90" s="114">
        <v>0.1</v>
      </c>
      <c r="D90" s="22" t="s">
        <v>390</v>
      </c>
      <c r="E90" s="241" t="s">
        <v>268</v>
      </c>
      <c r="F90" s="242">
        <v>1</v>
      </c>
      <c r="G90" s="310"/>
      <c r="H90" s="283">
        <f>F90*G90</f>
        <v>0</v>
      </c>
      <c r="I90" s="93"/>
    </row>
    <row r="91" spans="2:9" ht="41.45" customHeight="1" x14ac:dyDescent="0.35">
      <c r="B91" s="240"/>
      <c r="C91" s="114">
        <v>0.2</v>
      </c>
      <c r="D91" s="22" t="s">
        <v>391</v>
      </c>
      <c r="E91" s="241" t="s">
        <v>268</v>
      </c>
      <c r="F91" s="242">
        <v>1</v>
      </c>
      <c r="G91" s="310"/>
      <c r="H91" s="283">
        <f t="shared" ref="H91:H97" si="4">F91*G91</f>
        <v>0</v>
      </c>
      <c r="I91" s="93"/>
    </row>
    <row r="92" spans="2:9" ht="58.5" customHeight="1" x14ac:dyDescent="0.35">
      <c r="B92" s="240"/>
      <c r="C92" s="114">
        <v>0.3</v>
      </c>
      <c r="D92" s="22" t="s">
        <v>392</v>
      </c>
      <c r="E92" s="241" t="s">
        <v>268</v>
      </c>
      <c r="F92" s="242">
        <v>1</v>
      </c>
      <c r="G92" s="310"/>
      <c r="H92" s="283">
        <f t="shared" si="4"/>
        <v>0</v>
      </c>
      <c r="I92" s="93"/>
    </row>
    <row r="93" spans="2:9" ht="41.45" customHeight="1" x14ac:dyDescent="0.35">
      <c r="B93" s="240"/>
      <c r="C93" s="114">
        <v>0.4</v>
      </c>
      <c r="D93" s="22" t="s">
        <v>393</v>
      </c>
      <c r="E93" s="241" t="s">
        <v>268</v>
      </c>
      <c r="F93" s="242">
        <v>1</v>
      </c>
      <c r="G93" s="310"/>
      <c r="H93" s="283">
        <f t="shared" si="4"/>
        <v>0</v>
      </c>
      <c r="I93" s="93"/>
    </row>
    <row r="94" spans="2:9" ht="41.45" customHeight="1" x14ac:dyDescent="0.35">
      <c r="B94" s="240"/>
      <c r="C94" s="114">
        <v>0.5</v>
      </c>
      <c r="D94" s="22" t="s">
        <v>394</v>
      </c>
      <c r="E94" s="241" t="s">
        <v>268</v>
      </c>
      <c r="F94" s="61">
        <v>1</v>
      </c>
      <c r="G94" s="310"/>
      <c r="H94" s="283">
        <f t="shared" si="4"/>
        <v>0</v>
      </c>
      <c r="I94" s="93"/>
    </row>
    <row r="95" spans="2:9" ht="55.5" customHeight="1" x14ac:dyDescent="0.35">
      <c r="B95" s="240"/>
      <c r="C95" s="114">
        <v>0.6</v>
      </c>
      <c r="D95" s="22" t="s">
        <v>395</v>
      </c>
      <c r="E95" s="241" t="s">
        <v>268</v>
      </c>
      <c r="F95" s="61">
        <v>1</v>
      </c>
      <c r="G95" s="310"/>
      <c r="H95" s="283">
        <f t="shared" si="4"/>
        <v>0</v>
      </c>
      <c r="I95" s="93"/>
    </row>
    <row r="96" spans="2:9" ht="51.75" customHeight="1" x14ac:dyDescent="0.35">
      <c r="B96" s="240"/>
      <c r="C96" s="114">
        <v>0.7</v>
      </c>
      <c r="D96" s="22" t="s">
        <v>396</v>
      </c>
      <c r="E96" s="241" t="s">
        <v>268</v>
      </c>
      <c r="F96" s="61">
        <v>1</v>
      </c>
      <c r="G96" s="310"/>
      <c r="H96" s="283">
        <f t="shared" si="4"/>
        <v>0</v>
      </c>
      <c r="I96" s="93"/>
    </row>
    <row r="97" spans="2:9" ht="54.75" customHeight="1" thickBot="1" x14ac:dyDescent="0.4">
      <c r="B97" s="240"/>
      <c r="C97" s="114">
        <v>0.8</v>
      </c>
      <c r="D97" s="22" t="s">
        <v>397</v>
      </c>
      <c r="E97" s="241" t="s">
        <v>268</v>
      </c>
      <c r="F97" s="61">
        <v>1</v>
      </c>
      <c r="G97" s="310"/>
      <c r="H97" s="283">
        <f t="shared" si="4"/>
        <v>0</v>
      </c>
      <c r="I97" s="93"/>
    </row>
    <row r="98" spans="2:9" ht="24.75" customHeight="1" thickBot="1" x14ac:dyDescent="0.4">
      <c r="B98" s="393" t="s">
        <v>398</v>
      </c>
      <c r="C98" s="394"/>
      <c r="D98" s="394"/>
      <c r="E98" s="394"/>
      <c r="F98" s="394"/>
      <c r="G98" s="395"/>
      <c r="H98" s="284">
        <f>SUM(H90:H97)</f>
        <v>0</v>
      </c>
    </row>
    <row r="99" spans="2:9" s="7" customFormat="1" ht="18.75" x14ac:dyDescent="0.25">
      <c r="B99" s="10"/>
      <c r="C99" s="11"/>
      <c r="D99" s="443" t="s">
        <v>4</v>
      </c>
      <c r="E99" s="444"/>
      <c r="F99" s="444"/>
      <c r="G99" s="444"/>
      <c r="H99" s="445"/>
    </row>
    <row r="100" spans="2:9" s="7" customFormat="1" ht="97.5" customHeight="1" x14ac:dyDescent="0.35">
      <c r="B100" s="12">
        <v>1</v>
      </c>
      <c r="C100" s="11" t="s">
        <v>5</v>
      </c>
      <c r="D100" s="13" t="s">
        <v>59</v>
      </c>
      <c r="E100" s="64" t="s">
        <v>83</v>
      </c>
      <c r="F100" s="60">
        <f>[5]Sheet1!$E$7</f>
        <v>430</v>
      </c>
      <c r="G100" s="303"/>
      <c r="H100" s="285">
        <f>F100*G100</f>
        <v>0</v>
      </c>
    </row>
    <row r="101" spans="2:9" s="7" customFormat="1" ht="56.25" customHeight="1" x14ac:dyDescent="0.35">
      <c r="B101" s="12">
        <v>2</v>
      </c>
      <c r="C101" s="11" t="s">
        <v>6</v>
      </c>
      <c r="D101" s="13" t="s">
        <v>60</v>
      </c>
      <c r="E101" s="64" t="s">
        <v>61</v>
      </c>
      <c r="F101" s="60">
        <f>[5]Sheet1!$E$8</f>
        <v>6</v>
      </c>
      <c r="G101" s="303"/>
      <c r="H101" s="285">
        <f t="shared" ref="H101:H105" si="5">F101*G101</f>
        <v>0</v>
      </c>
    </row>
    <row r="102" spans="2:9" s="7" customFormat="1" ht="56.25" customHeight="1" x14ac:dyDescent="0.35">
      <c r="B102" s="12">
        <v>3</v>
      </c>
      <c r="C102" s="11" t="s">
        <v>26</v>
      </c>
      <c r="D102" s="180" t="s">
        <v>62</v>
      </c>
      <c r="E102" s="64" t="s">
        <v>88</v>
      </c>
      <c r="F102" s="60">
        <f>[5]Sheet1!$E$10</f>
        <v>2595</v>
      </c>
      <c r="G102" s="303"/>
      <c r="H102" s="285">
        <f t="shared" si="5"/>
        <v>0</v>
      </c>
    </row>
    <row r="103" spans="2:9" s="7" customFormat="1" ht="87" customHeight="1" x14ac:dyDescent="0.35">
      <c r="B103" s="12">
        <v>4</v>
      </c>
      <c r="C103" s="11" t="s">
        <v>27</v>
      </c>
      <c r="D103" s="13" t="s">
        <v>63</v>
      </c>
      <c r="E103" s="64" t="s">
        <v>88</v>
      </c>
      <c r="F103" s="60">
        <f>[5]Sheet1!$E$11</f>
        <v>1365</v>
      </c>
      <c r="G103" s="303"/>
      <c r="H103" s="285">
        <f t="shared" si="5"/>
        <v>0</v>
      </c>
    </row>
    <row r="104" spans="2:9" s="7" customFormat="1" ht="94.5" customHeight="1" x14ac:dyDescent="0.35">
      <c r="B104" s="12">
        <v>5</v>
      </c>
      <c r="C104" s="11" t="s">
        <v>28</v>
      </c>
      <c r="D104" s="13" t="s">
        <v>64</v>
      </c>
      <c r="E104" s="64" t="s">
        <v>83</v>
      </c>
      <c r="F104" s="60">
        <f>[5]Sheet1!$E$12</f>
        <v>805</v>
      </c>
      <c r="G104" s="303"/>
      <c r="H104" s="285">
        <f t="shared" si="5"/>
        <v>0</v>
      </c>
    </row>
    <row r="105" spans="2:9" s="7" customFormat="1" ht="50.25" customHeight="1" thickBot="1" x14ac:dyDescent="0.4">
      <c r="B105" s="12">
        <v>6</v>
      </c>
      <c r="C105" s="11" t="s">
        <v>65</v>
      </c>
      <c r="D105" s="13" t="s">
        <v>66</v>
      </c>
      <c r="E105" s="64" t="s">
        <v>67</v>
      </c>
      <c r="F105" s="60">
        <f>[5]Sheet1!$E$13</f>
        <v>24</v>
      </c>
      <c r="G105" s="303"/>
      <c r="H105" s="285">
        <f t="shared" si="5"/>
        <v>0</v>
      </c>
    </row>
    <row r="106" spans="2:9" s="7" customFormat="1" ht="19.5" thickBot="1" x14ac:dyDescent="0.4">
      <c r="B106" s="31"/>
      <c r="C106" s="15"/>
      <c r="D106" s="437" t="s">
        <v>214</v>
      </c>
      <c r="E106" s="438"/>
      <c r="F106" s="438"/>
      <c r="G106" s="439"/>
      <c r="H106" s="284">
        <f>SUM(H100:H105)</f>
        <v>0</v>
      </c>
    </row>
    <row r="107" spans="2:9" s="7" customFormat="1" ht="18.75" x14ac:dyDescent="0.25">
      <c r="B107" s="10"/>
      <c r="C107" s="11"/>
      <c r="D107" s="446" t="s">
        <v>25</v>
      </c>
      <c r="E107" s="447"/>
      <c r="F107" s="447"/>
      <c r="G107" s="447"/>
      <c r="H107" s="448"/>
    </row>
    <row r="108" spans="2:9" s="7" customFormat="1" ht="54.75" customHeight="1" x14ac:dyDescent="0.35">
      <c r="B108" s="12">
        <v>7</v>
      </c>
      <c r="C108" s="15" t="s">
        <v>7</v>
      </c>
      <c r="D108" s="22" t="s">
        <v>68</v>
      </c>
      <c r="E108" s="66" t="s">
        <v>85</v>
      </c>
      <c r="F108" s="61">
        <f>[5]Sheet1!$E$17</f>
        <v>940</v>
      </c>
      <c r="G108" s="304"/>
      <c r="H108" s="286">
        <f>F108*G108</f>
        <v>0</v>
      </c>
    </row>
    <row r="109" spans="2:9" s="7" customFormat="1" ht="48.75" customHeight="1" x14ac:dyDescent="0.35">
      <c r="B109" s="12">
        <v>8</v>
      </c>
      <c r="C109" s="15" t="s">
        <v>8</v>
      </c>
      <c r="D109" s="22" t="s">
        <v>69</v>
      </c>
      <c r="E109" s="66" t="s">
        <v>85</v>
      </c>
      <c r="F109" s="61">
        <f>[5]Sheet1!$E$18</f>
        <v>940</v>
      </c>
      <c r="G109" s="304"/>
      <c r="H109" s="286">
        <f t="shared" ref="H109:H110" si="6">F109*G109</f>
        <v>0</v>
      </c>
    </row>
    <row r="110" spans="2:9" s="7" customFormat="1" ht="51.75" customHeight="1" thickBot="1" x14ac:dyDescent="0.4">
      <c r="B110" s="12">
        <v>9</v>
      </c>
      <c r="C110" s="15" t="s">
        <v>9</v>
      </c>
      <c r="D110" s="22" t="s">
        <v>70</v>
      </c>
      <c r="E110" s="66" t="s">
        <v>88</v>
      </c>
      <c r="F110" s="61">
        <f>[5]Sheet1!$E$19</f>
        <v>3750</v>
      </c>
      <c r="G110" s="304"/>
      <c r="H110" s="286">
        <f t="shared" si="6"/>
        <v>0</v>
      </c>
    </row>
    <row r="111" spans="2:9" s="7" customFormat="1" ht="19.5" thickBot="1" x14ac:dyDescent="0.4">
      <c r="B111" s="31"/>
      <c r="C111" s="15"/>
      <c r="D111" s="437" t="s">
        <v>215</v>
      </c>
      <c r="E111" s="438"/>
      <c r="F111" s="438"/>
      <c r="G111" s="439"/>
      <c r="H111" s="284">
        <f>SUM(H108:H110)</f>
        <v>0</v>
      </c>
    </row>
    <row r="112" spans="2:9" s="7" customFormat="1" ht="18.75" x14ac:dyDescent="0.25">
      <c r="B112" s="12"/>
      <c r="C112" s="15"/>
      <c r="D112" s="404" t="s">
        <v>175</v>
      </c>
      <c r="E112" s="405"/>
      <c r="F112" s="405"/>
      <c r="G112" s="405"/>
      <c r="H112" s="406"/>
    </row>
    <row r="113" spans="2:8" s="7" customFormat="1" ht="96" customHeight="1" x14ac:dyDescent="0.35">
      <c r="B113" s="12">
        <v>10</v>
      </c>
      <c r="C113" s="17" t="s">
        <v>10</v>
      </c>
      <c r="D113" s="18" t="s">
        <v>72</v>
      </c>
      <c r="E113" s="64" t="s">
        <v>85</v>
      </c>
      <c r="F113" s="60">
        <f>[5]Sheet1!$E$23</f>
        <v>960</v>
      </c>
      <c r="G113" s="303"/>
      <c r="H113" s="285">
        <f>F113*G113</f>
        <v>0</v>
      </c>
    </row>
    <row r="114" spans="2:8" s="7" customFormat="1" ht="52.5" customHeight="1" x14ac:dyDescent="0.35">
      <c r="B114" s="12">
        <v>11</v>
      </c>
      <c r="C114" s="17" t="s">
        <v>11</v>
      </c>
      <c r="D114" s="16" t="s">
        <v>73</v>
      </c>
      <c r="E114" s="64" t="s">
        <v>88</v>
      </c>
      <c r="F114" s="60">
        <f>[5]Sheet1!$E$24</f>
        <v>2600</v>
      </c>
      <c r="G114" s="303"/>
      <c r="H114" s="285">
        <f t="shared" ref="H114:H120" si="7">F114*G114</f>
        <v>0</v>
      </c>
    </row>
    <row r="115" spans="2:8" s="7" customFormat="1" ht="55.5" customHeight="1" x14ac:dyDescent="0.35">
      <c r="B115" s="12">
        <v>12</v>
      </c>
      <c r="C115" s="17" t="s">
        <v>12</v>
      </c>
      <c r="D115" s="19" t="s">
        <v>74</v>
      </c>
      <c r="E115" s="64" t="s">
        <v>88</v>
      </c>
      <c r="F115" s="60">
        <f>[5]Sheet1!$E$25</f>
        <v>2600</v>
      </c>
      <c r="G115" s="303"/>
      <c r="H115" s="285">
        <f t="shared" si="7"/>
        <v>0</v>
      </c>
    </row>
    <row r="116" spans="2:8" s="7" customFormat="1" ht="97.5" customHeight="1" x14ac:dyDescent="0.35">
      <c r="B116" s="12">
        <v>13</v>
      </c>
      <c r="C116" s="17" t="s">
        <v>13</v>
      </c>
      <c r="D116" s="17" t="s">
        <v>75</v>
      </c>
      <c r="E116" s="64" t="s">
        <v>83</v>
      </c>
      <c r="F116" s="60">
        <f>[5]Sheet1!$E$26</f>
        <v>73.5</v>
      </c>
      <c r="G116" s="303"/>
      <c r="H116" s="285">
        <f t="shared" si="7"/>
        <v>0</v>
      </c>
    </row>
    <row r="117" spans="2:8" s="7" customFormat="1" ht="108.75" customHeight="1" x14ac:dyDescent="0.35">
      <c r="B117" s="12">
        <v>14</v>
      </c>
      <c r="C117" s="17" t="s">
        <v>14</v>
      </c>
      <c r="D117" s="20" t="s">
        <v>76</v>
      </c>
      <c r="E117" s="64" t="s">
        <v>83</v>
      </c>
      <c r="F117" s="60">
        <f>[5]Sheet1!$E$27</f>
        <v>73.5</v>
      </c>
      <c r="G117" s="303"/>
      <c r="H117" s="285">
        <f t="shared" si="7"/>
        <v>0</v>
      </c>
    </row>
    <row r="118" spans="2:8" s="7" customFormat="1" ht="75" customHeight="1" x14ac:dyDescent="0.35">
      <c r="B118" s="12">
        <v>15</v>
      </c>
      <c r="C118" s="17" t="s">
        <v>15</v>
      </c>
      <c r="D118" s="17" t="s">
        <v>77</v>
      </c>
      <c r="E118" s="64" t="s">
        <v>83</v>
      </c>
      <c r="F118" s="60">
        <f>[5]Sheet1!$E$28</f>
        <v>805</v>
      </c>
      <c r="G118" s="303"/>
      <c r="H118" s="285">
        <f t="shared" si="7"/>
        <v>0</v>
      </c>
    </row>
    <row r="119" spans="2:8" s="7" customFormat="1" ht="93.75" customHeight="1" x14ac:dyDescent="0.35">
      <c r="B119" s="12">
        <v>16</v>
      </c>
      <c r="C119" s="17" t="s">
        <v>307</v>
      </c>
      <c r="D119" s="19" t="s">
        <v>78</v>
      </c>
      <c r="E119" s="64" t="s">
        <v>83</v>
      </c>
      <c r="F119" s="60">
        <f>[5]Sheet1!$E$29</f>
        <v>805</v>
      </c>
      <c r="G119" s="303"/>
      <c r="H119" s="285">
        <f t="shared" si="7"/>
        <v>0</v>
      </c>
    </row>
    <row r="120" spans="2:8" s="7" customFormat="1" ht="93" customHeight="1" thickBot="1" x14ac:dyDescent="0.4">
      <c r="B120" s="12">
        <v>17</v>
      </c>
      <c r="C120" s="17" t="s">
        <v>309</v>
      </c>
      <c r="D120" s="19" t="s">
        <v>79</v>
      </c>
      <c r="E120" s="64" t="s">
        <v>88</v>
      </c>
      <c r="F120" s="60">
        <f>[5]Sheet1!$E$30</f>
        <v>1295</v>
      </c>
      <c r="G120" s="303"/>
      <c r="H120" s="285">
        <f t="shared" si="7"/>
        <v>0</v>
      </c>
    </row>
    <row r="121" spans="2:8" s="7" customFormat="1" ht="27" customHeight="1" thickBot="1" x14ac:dyDescent="0.4">
      <c r="B121" s="31"/>
      <c r="C121" s="15"/>
      <c r="D121" s="407" t="s">
        <v>233</v>
      </c>
      <c r="E121" s="408"/>
      <c r="F121" s="408"/>
      <c r="G121" s="409"/>
      <c r="H121" s="284">
        <f>SUM(H113:H120)</f>
        <v>0</v>
      </c>
    </row>
    <row r="122" spans="2:8" s="7" customFormat="1" ht="31.5" customHeight="1" x14ac:dyDescent="0.35">
      <c r="B122" s="23"/>
      <c r="C122" s="24"/>
      <c r="D122" s="410" t="s">
        <v>39</v>
      </c>
      <c r="E122" s="411"/>
      <c r="F122" s="411"/>
      <c r="G122" s="412"/>
      <c r="H122" s="287"/>
    </row>
    <row r="123" spans="2:8" s="7" customFormat="1" ht="25.5" customHeight="1" x14ac:dyDescent="0.35">
      <c r="B123" s="92"/>
      <c r="C123" s="190"/>
      <c r="D123" s="178" t="s">
        <v>399</v>
      </c>
      <c r="E123" s="179"/>
      <c r="F123" s="63"/>
      <c r="G123" s="308"/>
      <c r="H123" s="288">
        <f>H98</f>
        <v>0</v>
      </c>
    </row>
    <row r="124" spans="2:8" s="7" customFormat="1" ht="20.100000000000001" customHeight="1" x14ac:dyDescent="0.35">
      <c r="B124" s="25"/>
      <c r="C124" s="11"/>
      <c r="D124" s="178" t="s">
        <v>16</v>
      </c>
      <c r="E124" s="179"/>
      <c r="F124" s="63"/>
      <c r="G124" s="308"/>
      <c r="H124" s="289">
        <f>H106</f>
        <v>0</v>
      </c>
    </row>
    <row r="125" spans="2:8" s="7" customFormat="1" ht="20.100000000000001" customHeight="1" x14ac:dyDescent="0.35">
      <c r="B125" s="26"/>
      <c r="C125" s="27"/>
      <c r="D125" s="178" t="s">
        <v>34</v>
      </c>
      <c r="E125" s="179"/>
      <c r="F125" s="63"/>
      <c r="G125" s="308"/>
      <c r="H125" s="289">
        <f>H111</f>
        <v>0</v>
      </c>
    </row>
    <row r="126" spans="2:8" s="7" customFormat="1" ht="20.100000000000001" customHeight="1" thickBot="1" x14ac:dyDescent="0.4">
      <c r="B126" s="196"/>
      <c r="C126" s="191"/>
      <c r="D126" s="413" t="s">
        <v>187</v>
      </c>
      <c r="E126" s="414"/>
      <c r="F126" s="414"/>
      <c r="G126" s="415"/>
      <c r="H126" s="290">
        <f>H121</f>
        <v>0</v>
      </c>
    </row>
    <row r="127" spans="2:8" s="7" customFormat="1" ht="26.25" customHeight="1" thickBot="1" x14ac:dyDescent="0.4">
      <c r="B127" s="195"/>
      <c r="C127" s="192"/>
      <c r="D127" s="421" t="s">
        <v>235</v>
      </c>
      <c r="E127" s="422"/>
      <c r="F127" s="422" t="s">
        <v>17</v>
      </c>
      <c r="G127" s="423"/>
      <c r="H127" s="291">
        <f>SUM(H123:H126)</f>
        <v>0</v>
      </c>
    </row>
    <row r="128" spans="2:8" s="7" customFormat="1" ht="38.25" customHeight="1" thickBot="1" x14ac:dyDescent="0.4">
      <c r="B128" s="28"/>
      <c r="C128" s="28"/>
      <c r="D128" s="30"/>
      <c r="E128" s="65"/>
      <c r="F128" s="62"/>
      <c r="G128" s="305"/>
      <c r="H128" s="292"/>
    </row>
    <row r="129" spans="2:8" s="7" customFormat="1" ht="28.5" customHeight="1" thickBot="1" x14ac:dyDescent="0.5">
      <c r="B129" s="424" t="s">
        <v>41</v>
      </c>
      <c r="C129" s="425"/>
      <c r="D129" s="425"/>
      <c r="E129" s="425"/>
      <c r="F129" s="425"/>
      <c r="G129" s="425"/>
      <c r="H129" s="426"/>
    </row>
    <row r="130" spans="2:8" s="7" customFormat="1" ht="23.25" customHeight="1" thickBot="1" x14ac:dyDescent="0.4">
      <c r="B130" s="416">
        <v>1</v>
      </c>
      <c r="C130" s="427"/>
      <c r="D130" s="428" t="s">
        <v>42</v>
      </c>
      <c r="E130" s="429"/>
      <c r="F130" s="429" t="s">
        <v>17</v>
      </c>
      <c r="G130" s="430"/>
      <c r="H130" s="295">
        <f>H65</f>
        <v>0</v>
      </c>
    </row>
    <row r="131" spans="2:8" s="7" customFormat="1" ht="22.5" customHeight="1" thickBot="1" x14ac:dyDescent="0.4">
      <c r="B131" s="416">
        <v>2</v>
      </c>
      <c r="C131" s="417"/>
      <c r="D131" s="428" t="s">
        <v>40</v>
      </c>
      <c r="E131" s="429"/>
      <c r="F131" s="429" t="s">
        <v>17</v>
      </c>
      <c r="G131" s="430"/>
      <c r="H131" s="295">
        <f>H127</f>
        <v>0</v>
      </c>
    </row>
    <row r="132" spans="2:8" s="7" customFormat="1" ht="27.75" customHeight="1" thickBot="1" x14ac:dyDescent="0.4">
      <c r="B132" s="416"/>
      <c r="C132" s="417"/>
      <c r="D132" s="418" t="s">
        <v>236</v>
      </c>
      <c r="E132" s="419"/>
      <c r="F132" s="419"/>
      <c r="G132" s="420"/>
      <c r="H132" s="295">
        <f>SUM(H130:H131)</f>
        <v>0</v>
      </c>
    </row>
    <row r="135" spans="2:8" ht="30" customHeight="1" x14ac:dyDescent="0.35">
      <c r="B135" s="32"/>
      <c r="C135" s="32"/>
      <c r="D135" s="274" t="s">
        <v>238</v>
      </c>
      <c r="E135" s="277"/>
      <c r="F135" s="383"/>
      <c r="G135" s="384"/>
      <c r="H135" s="385"/>
    </row>
    <row r="136" spans="2:8" ht="30" customHeight="1" x14ac:dyDescent="0.35">
      <c r="B136" s="32"/>
      <c r="C136" s="32"/>
      <c r="D136" s="274" t="s">
        <v>239</v>
      </c>
      <c r="E136" s="277"/>
      <c r="F136" s="383"/>
      <c r="G136" s="384"/>
      <c r="H136" s="385"/>
    </row>
    <row r="137" spans="2:8" ht="30" customHeight="1" x14ac:dyDescent="0.35">
      <c r="B137" s="32"/>
      <c r="C137" s="32"/>
      <c r="D137" s="274" t="s">
        <v>240</v>
      </c>
      <c r="E137" s="277"/>
      <c r="F137" s="383"/>
      <c r="G137" s="384"/>
      <c r="H137" s="385"/>
    </row>
  </sheetData>
  <sheetProtection algorithmName="SHA-512" hashValue="pexTUXeX2UKv9UU9gOQhectwT2untamtjxlSAjeMhuuMrZnbtEMmDOwpgHYITY2b5+N+NbKj+637tpVxeu2eAQ==" saltValue="PioNYv2wpJ4S+O5WlVVK5A==" spinCount="100000" sheet="1"/>
  <mergeCells count="71">
    <mergeCell ref="B1:H1"/>
    <mergeCell ref="B2:H2"/>
    <mergeCell ref="D4:H4"/>
    <mergeCell ref="D5:H5"/>
    <mergeCell ref="D40:G40"/>
    <mergeCell ref="D6:H6"/>
    <mergeCell ref="D7:H7"/>
    <mergeCell ref="D8:H8"/>
    <mergeCell ref="D9:H9"/>
    <mergeCell ref="D10:H10"/>
    <mergeCell ref="D16:H16"/>
    <mergeCell ref="D17:H17"/>
    <mergeCell ref="D18:H18"/>
    <mergeCell ref="D11:H11"/>
    <mergeCell ref="D12:H12"/>
    <mergeCell ref="D13:H13"/>
    <mergeCell ref="D45:G45"/>
    <mergeCell ref="D48:G48"/>
    <mergeCell ref="D58:G58"/>
    <mergeCell ref="D61:G61"/>
    <mergeCell ref="B3:H3"/>
    <mergeCell ref="D33:H33"/>
    <mergeCell ref="D41:H41"/>
    <mergeCell ref="D46:H46"/>
    <mergeCell ref="D49:H49"/>
    <mergeCell ref="D59:G59"/>
    <mergeCell ref="D14:H14"/>
    <mergeCell ref="D15:H15"/>
    <mergeCell ref="D19:H19"/>
    <mergeCell ref="B32:G32"/>
    <mergeCell ref="D60:G60"/>
    <mergeCell ref="D64:G64"/>
    <mergeCell ref="D62:G62"/>
    <mergeCell ref="D63:G63"/>
    <mergeCell ref="D106:G106"/>
    <mergeCell ref="D111:G111"/>
    <mergeCell ref="D65:G65"/>
    <mergeCell ref="B69:H69"/>
    <mergeCell ref="D99:H99"/>
    <mergeCell ref="D107:H107"/>
    <mergeCell ref="B67:H67"/>
    <mergeCell ref="B68:H68"/>
    <mergeCell ref="D70:H70"/>
    <mergeCell ref="D71:H71"/>
    <mergeCell ref="D72:H72"/>
    <mergeCell ref="D74:H74"/>
    <mergeCell ref="D75:H75"/>
    <mergeCell ref="D112:H112"/>
    <mergeCell ref="D121:G121"/>
    <mergeCell ref="D122:G122"/>
    <mergeCell ref="D126:G126"/>
    <mergeCell ref="B132:C132"/>
    <mergeCell ref="D132:G132"/>
    <mergeCell ref="D127:G127"/>
    <mergeCell ref="B129:H129"/>
    <mergeCell ref="B130:C130"/>
    <mergeCell ref="D130:G130"/>
    <mergeCell ref="B131:C131"/>
    <mergeCell ref="D131:G131"/>
    <mergeCell ref="D73:H73"/>
    <mergeCell ref="B98:G98"/>
    <mergeCell ref="D76:H76"/>
    <mergeCell ref="D77:H77"/>
    <mergeCell ref="D78:H78"/>
    <mergeCell ref="D79:H79"/>
    <mergeCell ref="D80:H80"/>
    <mergeCell ref="D81:H81"/>
    <mergeCell ref="D82:H82"/>
    <mergeCell ref="D83:H83"/>
    <mergeCell ref="D84:H84"/>
    <mergeCell ref="D85:H85"/>
  </mergeCells>
  <pageMargins left="0.70866141732283472" right="0.70866141732283472" top="0.74803149606299213" bottom="0.74803149606299213" header="0.31496062992125984" footer="0.31496062992125984"/>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99"/>
  <sheetViews>
    <sheetView view="pageBreakPreview" zoomScaleNormal="100" zoomScaleSheetLayoutView="100" workbookViewId="0">
      <selection activeCell="D5" sqref="D5:H5"/>
    </sheetView>
  </sheetViews>
  <sheetFormatPr defaultColWidth="11.42578125" defaultRowHeight="15.75" x14ac:dyDescent="0.25"/>
  <cols>
    <col min="1" max="1" width="6.5703125" style="1" customWidth="1"/>
    <col min="2" max="2" width="6.28515625" style="79" customWidth="1"/>
    <col min="3" max="3" width="6.5703125" style="4" customWidth="1"/>
    <col min="4" max="4" width="51" style="5" customWidth="1"/>
    <col min="5" max="5" width="10.140625" style="6" customWidth="1"/>
    <col min="6" max="6" width="12.42578125" style="73" customWidth="1"/>
    <col min="7" max="7" width="11.5703125" style="336" bestFit="1" customWidth="1"/>
    <col min="8" max="8" width="21" style="324" customWidth="1"/>
    <col min="9" max="16384" width="11.42578125" style="1"/>
  </cols>
  <sheetData>
    <row r="1" spans="2:9" ht="90" customHeight="1" thickBot="1" x14ac:dyDescent="0.3">
      <c r="B1" s="449" t="s">
        <v>354</v>
      </c>
      <c r="C1" s="450"/>
      <c r="D1" s="450"/>
      <c r="E1" s="450"/>
      <c r="F1" s="450"/>
      <c r="G1" s="450"/>
      <c r="H1" s="451"/>
      <c r="I1" s="89"/>
    </row>
    <row r="2" spans="2:9" ht="35.1" customHeight="1" thickBot="1" x14ac:dyDescent="0.3">
      <c r="B2" s="452" t="s">
        <v>212</v>
      </c>
      <c r="C2" s="453"/>
      <c r="D2" s="453"/>
      <c r="E2" s="453"/>
      <c r="F2" s="453"/>
      <c r="G2" s="453"/>
      <c r="H2" s="454"/>
      <c r="I2" s="90"/>
    </row>
    <row r="3" spans="2:9" ht="38.25" customHeight="1" x14ac:dyDescent="0.25">
      <c r="B3" s="440" t="s">
        <v>355</v>
      </c>
      <c r="C3" s="441"/>
      <c r="D3" s="441"/>
      <c r="E3" s="441"/>
      <c r="F3" s="441"/>
      <c r="G3" s="441"/>
      <c r="H3" s="442"/>
    </row>
    <row r="4" spans="2:9" ht="26.25" customHeight="1" x14ac:dyDescent="0.25">
      <c r="B4" s="214"/>
      <c r="C4" s="215"/>
      <c r="D4" s="455" t="s">
        <v>269</v>
      </c>
      <c r="E4" s="456"/>
      <c r="F4" s="456"/>
      <c r="G4" s="456"/>
      <c r="H4" s="457"/>
      <c r="I4" s="91"/>
    </row>
    <row r="5" spans="2:9" ht="82.5" customHeight="1" x14ac:dyDescent="0.25">
      <c r="B5" s="92"/>
      <c r="C5" s="216" t="s">
        <v>270</v>
      </c>
      <c r="D5" s="396" t="s">
        <v>373</v>
      </c>
      <c r="E5" s="458"/>
      <c r="F5" s="458"/>
      <c r="G5" s="458"/>
      <c r="H5" s="459"/>
      <c r="I5" s="217"/>
    </row>
    <row r="6" spans="2:9" ht="178.5" customHeight="1" x14ac:dyDescent="0.25">
      <c r="B6" s="92"/>
      <c r="C6" s="216" t="s">
        <v>271</v>
      </c>
      <c r="D6" s="396" t="s">
        <v>374</v>
      </c>
      <c r="E6" s="397"/>
      <c r="F6" s="397"/>
      <c r="G6" s="397"/>
      <c r="H6" s="398"/>
      <c r="I6" s="217"/>
    </row>
    <row r="7" spans="2:9" ht="112.5" customHeight="1" x14ac:dyDescent="0.25">
      <c r="B7" s="218"/>
      <c r="C7" s="219" t="s">
        <v>273</v>
      </c>
      <c r="D7" s="391" t="s">
        <v>375</v>
      </c>
      <c r="E7" s="391"/>
      <c r="F7" s="391"/>
      <c r="G7" s="391"/>
      <c r="H7" s="392"/>
      <c r="I7" s="93"/>
    </row>
    <row r="8" spans="2:9" s="7" customFormat="1" ht="96" customHeight="1" x14ac:dyDescent="0.25">
      <c r="B8" s="174"/>
      <c r="C8" s="220" t="s">
        <v>274</v>
      </c>
      <c r="D8" s="391" t="s">
        <v>272</v>
      </c>
      <c r="E8" s="391"/>
      <c r="F8" s="391"/>
      <c r="G8" s="391"/>
      <c r="H8" s="392"/>
      <c r="I8" s="93"/>
    </row>
    <row r="9" spans="2:9" ht="189" customHeight="1" x14ac:dyDescent="0.25">
      <c r="B9" s="221"/>
      <c r="C9" s="219" t="s">
        <v>275</v>
      </c>
      <c r="D9" s="391" t="s">
        <v>376</v>
      </c>
      <c r="E9" s="391"/>
      <c r="F9" s="391"/>
      <c r="G9" s="391"/>
      <c r="H9" s="392"/>
      <c r="I9" s="93"/>
    </row>
    <row r="10" spans="2:9" ht="110.25" customHeight="1" x14ac:dyDescent="0.25">
      <c r="B10" s="221"/>
      <c r="C10" s="219" t="s">
        <v>276</v>
      </c>
      <c r="D10" s="391" t="s">
        <v>377</v>
      </c>
      <c r="E10" s="391"/>
      <c r="F10" s="391"/>
      <c r="G10" s="391"/>
      <c r="H10" s="392"/>
      <c r="I10" s="93"/>
    </row>
    <row r="11" spans="2:9" ht="57" customHeight="1" x14ac:dyDescent="0.25">
      <c r="B11" s="221"/>
      <c r="C11" s="219" t="s">
        <v>277</v>
      </c>
      <c r="D11" s="391" t="s">
        <v>378</v>
      </c>
      <c r="E11" s="391"/>
      <c r="F11" s="391"/>
      <c r="G11" s="391"/>
      <c r="H11" s="392"/>
      <c r="I11" s="93"/>
    </row>
    <row r="12" spans="2:9" ht="99.75" customHeight="1" x14ac:dyDescent="0.35">
      <c r="B12" s="221"/>
      <c r="C12" s="219" t="s">
        <v>278</v>
      </c>
      <c r="D12" s="396" t="s">
        <v>379</v>
      </c>
      <c r="E12" s="397"/>
      <c r="F12" s="397"/>
      <c r="G12" s="397"/>
      <c r="H12" s="398"/>
      <c r="I12" s="94"/>
    </row>
    <row r="13" spans="2:9" ht="93.75" customHeight="1" x14ac:dyDescent="0.25">
      <c r="B13" s="221"/>
      <c r="C13" s="222" t="s">
        <v>279</v>
      </c>
      <c r="D13" s="391" t="s">
        <v>380</v>
      </c>
      <c r="E13" s="391"/>
      <c r="F13" s="391"/>
      <c r="G13" s="391"/>
      <c r="H13" s="392"/>
      <c r="I13" s="93"/>
    </row>
    <row r="14" spans="2:9" ht="78" customHeight="1" x14ac:dyDescent="0.25">
      <c r="B14" s="223"/>
      <c r="C14" s="219" t="s">
        <v>280</v>
      </c>
      <c r="D14" s="493" t="s">
        <v>400</v>
      </c>
      <c r="E14" s="494"/>
      <c r="F14" s="494"/>
      <c r="G14" s="494"/>
      <c r="H14" s="495"/>
      <c r="I14" s="95"/>
    </row>
    <row r="15" spans="2:9" ht="225.75" customHeight="1" x14ac:dyDescent="0.25">
      <c r="B15" s="221"/>
      <c r="C15" s="219" t="s">
        <v>281</v>
      </c>
      <c r="D15" s="391" t="s">
        <v>382</v>
      </c>
      <c r="E15" s="391"/>
      <c r="F15" s="391"/>
      <c r="G15" s="391"/>
      <c r="H15" s="392"/>
      <c r="I15" s="93"/>
    </row>
    <row r="16" spans="2:9" ht="189.75" customHeight="1" x14ac:dyDescent="0.25">
      <c r="B16" s="221"/>
      <c r="C16" s="219" t="s">
        <v>282</v>
      </c>
      <c r="D16" s="396" t="s">
        <v>383</v>
      </c>
      <c r="E16" s="397"/>
      <c r="F16" s="397"/>
      <c r="G16" s="397"/>
      <c r="H16" s="398"/>
      <c r="I16" s="93"/>
    </row>
    <row r="17" spans="2:9" ht="133.5" customHeight="1" x14ac:dyDescent="0.25">
      <c r="B17" s="221"/>
      <c r="C17" s="219" t="s">
        <v>283</v>
      </c>
      <c r="D17" s="396" t="s">
        <v>384</v>
      </c>
      <c r="E17" s="397"/>
      <c r="F17" s="397"/>
      <c r="G17" s="397"/>
      <c r="H17" s="398"/>
      <c r="I17" s="93"/>
    </row>
    <row r="18" spans="2:9" s="7" customFormat="1" ht="92.25" customHeight="1" x14ac:dyDescent="0.25">
      <c r="B18" s="224"/>
      <c r="C18" s="225" t="s">
        <v>385</v>
      </c>
      <c r="D18" s="396" t="s">
        <v>386</v>
      </c>
      <c r="E18" s="397"/>
      <c r="F18" s="397"/>
      <c r="G18" s="397"/>
      <c r="H18" s="398"/>
      <c r="I18" s="93"/>
    </row>
    <row r="19" spans="2:9" ht="99" customHeight="1" thickBot="1" x14ac:dyDescent="0.3">
      <c r="B19" s="226"/>
      <c r="C19" s="227" t="s">
        <v>387</v>
      </c>
      <c r="D19" s="402" t="s">
        <v>388</v>
      </c>
      <c r="E19" s="402"/>
      <c r="F19" s="402"/>
      <c r="G19" s="402"/>
      <c r="H19" s="403"/>
      <c r="I19" s="93"/>
    </row>
    <row r="20" spans="2:9" ht="22.5" customHeight="1" thickBot="1" x14ac:dyDescent="0.3">
      <c r="B20" s="257"/>
      <c r="C20" s="258"/>
      <c r="D20" s="211"/>
      <c r="E20" s="211"/>
      <c r="F20" s="211"/>
      <c r="G20" s="306"/>
      <c r="H20" s="279"/>
      <c r="I20" s="93"/>
    </row>
    <row r="21" spans="2:9" ht="65.25" customHeight="1" x14ac:dyDescent="0.25">
      <c r="B21" s="255" t="s">
        <v>0</v>
      </c>
      <c r="C21" s="252" t="s">
        <v>1</v>
      </c>
      <c r="D21" s="256" t="s">
        <v>2</v>
      </c>
      <c r="E21" s="252" t="s">
        <v>230</v>
      </c>
      <c r="F21" s="251" t="s">
        <v>231</v>
      </c>
      <c r="G21" s="307" t="s">
        <v>3</v>
      </c>
      <c r="H21" s="280" t="s">
        <v>232</v>
      </c>
      <c r="I21" s="93"/>
    </row>
    <row r="22" spans="2:9" s="188" customFormat="1" ht="26.25" customHeight="1" x14ac:dyDescent="0.25">
      <c r="B22" s="232">
        <v>1</v>
      </c>
      <c r="C22" s="233">
        <v>2</v>
      </c>
      <c r="D22" s="234">
        <v>3</v>
      </c>
      <c r="E22" s="233">
        <v>4</v>
      </c>
      <c r="F22" s="235">
        <v>5</v>
      </c>
      <c r="G22" s="301">
        <v>6</v>
      </c>
      <c r="H22" s="281">
        <v>7</v>
      </c>
      <c r="I22" s="189"/>
    </row>
    <row r="23" spans="2:9" ht="21" customHeight="1" x14ac:dyDescent="0.35">
      <c r="B23" s="236"/>
      <c r="C23" s="237"/>
      <c r="D23" s="208" t="s">
        <v>389</v>
      </c>
      <c r="E23" s="238"/>
      <c r="F23" s="239"/>
      <c r="G23" s="302"/>
      <c r="H23" s="282"/>
      <c r="I23" s="93"/>
    </row>
    <row r="24" spans="2:9" ht="59.25" customHeight="1" x14ac:dyDescent="0.35">
      <c r="B24" s="240"/>
      <c r="C24" s="114">
        <v>0.1</v>
      </c>
      <c r="D24" s="22" t="s">
        <v>390</v>
      </c>
      <c r="E24" s="241" t="s">
        <v>268</v>
      </c>
      <c r="F24" s="242">
        <v>1</v>
      </c>
      <c r="G24" s="310"/>
      <c r="H24" s="283">
        <f>F24*G24</f>
        <v>0</v>
      </c>
      <c r="I24" s="93"/>
    </row>
    <row r="25" spans="2:9" ht="41.25" customHeight="1" x14ac:dyDescent="0.35">
      <c r="B25" s="240"/>
      <c r="C25" s="114">
        <v>0.2</v>
      </c>
      <c r="D25" s="22" t="s">
        <v>391</v>
      </c>
      <c r="E25" s="241" t="s">
        <v>268</v>
      </c>
      <c r="F25" s="242">
        <v>1</v>
      </c>
      <c r="G25" s="310"/>
      <c r="H25" s="283">
        <f t="shared" ref="H25:H31" si="0">F25*G25</f>
        <v>0</v>
      </c>
      <c r="I25" s="93"/>
    </row>
    <row r="26" spans="2:9" ht="56.25" customHeight="1" x14ac:dyDescent="0.35">
      <c r="B26" s="240"/>
      <c r="C26" s="114">
        <v>0.3</v>
      </c>
      <c r="D26" s="22" t="s">
        <v>392</v>
      </c>
      <c r="E26" s="241" t="s">
        <v>268</v>
      </c>
      <c r="F26" s="242">
        <v>1</v>
      </c>
      <c r="G26" s="310"/>
      <c r="H26" s="283">
        <f t="shared" si="0"/>
        <v>0</v>
      </c>
      <c r="I26" s="93"/>
    </row>
    <row r="27" spans="2:9" ht="41.45" customHeight="1" x14ac:dyDescent="0.35">
      <c r="B27" s="240"/>
      <c r="C27" s="114">
        <v>0.4</v>
      </c>
      <c r="D27" s="22" t="s">
        <v>393</v>
      </c>
      <c r="E27" s="241" t="s">
        <v>268</v>
      </c>
      <c r="F27" s="242">
        <v>1</v>
      </c>
      <c r="G27" s="310"/>
      <c r="H27" s="283">
        <f t="shared" si="0"/>
        <v>0</v>
      </c>
      <c r="I27" s="93"/>
    </row>
    <row r="28" spans="2:9" ht="41.45" customHeight="1" x14ac:dyDescent="0.35">
      <c r="B28" s="240"/>
      <c r="C28" s="114">
        <v>0.5</v>
      </c>
      <c r="D28" s="22" t="s">
        <v>394</v>
      </c>
      <c r="E28" s="241" t="s">
        <v>268</v>
      </c>
      <c r="F28" s="61">
        <v>1</v>
      </c>
      <c r="G28" s="310"/>
      <c r="H28" s="283">
        <f t="shared" si="0"/>
        <v>0</v>
      </c>
      <c r="I28" s="93"/>
    </row>
    <row r="29" spans="2:9" ht="57.75" customHeight="1" x14ac:dyDescent="0.35">
      <c r="B29" s="240"/>
      <c r="C29" s="114">
        <v>0.6</v>
      </c>
      <c r="D29" s="22" t="s">
        <v>395</v>
      </c>
      <c r="E29" s="241" t="s">
        <v>268</v>
      </c>
      <c r="F29" s="61">
        <v>1</v>
      </c>
      <c r="G29" s="310"/>
      <c r="H29" s="283">
        <f t="shared" si="0"/>
        <v>0</v>
      </c>
      <c r="I29" s="93"/>
    </row>
    <row r="30" spans="2:9" ht="59.25" customHeight="1" x14ac:dyDescent="0.35">
      <c r="B30" s="240"/>
      <c r="C30" s="114">
        <v>0.7</v>
      </c>
      <c r="D30" s="22" t="s">
        <v>396</v>
      </c>
      <c r="E30" s="241" t="s">
        <v>268</v>
      </c>
      <c r="F30" s="61">
        <v>1</v>
      </c>
      <c r="G30" s="310"/>
      <c r="H30" s="283">
        <f t="shared" si="0"/>
        <v>0</v>
      </c>
      <c r="I30" s="93"/>
    </row>
    <row r="31" spans="2:9" ht="54.75" customHeight="1" thickBot="1" x14ac:dyDescent="0.4">
      <c r="B31" s="240"/>
      <c r="C31" s="114">
        <v>0.8</v>
      </c>
      <c r="D31" s="22" t="s">
        <v>397</v>
      </c>
      <c r="E31" s="241" t="s">
        <v>268</v>
      </c>
      <c r="F31" s="61">
        <v>1</v>
      </c>
      <c r="G31" s="310"/>
      <c r="H31" s="283">
        <f t="shared" si="0"/>
        <v>0</v>
      </c>
      <c r="I31" s="93"/>
    </row>
    <row r="32" spans="2:9" ht="30" customHeight="1" thickBot="1" x14ac:dyDescent="0.4">
      <c r="B32" s="393" t="s">
        <v>398</v>
      </c>
      <c r="C32" s="394"/>
      <c r="D32" s="394"/>
      <c r="E32" s="394"/>
      <c r="F32" s="394"/>
      <c r="G32" s="395"/>
      <c r="H32" s="284">
        <f>SUM(H24:H31)</f>
        <v>0</v>
      </c>
    </row>
    <row r="33" spans="2:8" ht="18.75" x14ac:dyDescent="0.25">
      <c r="B33" s="31"/>
      <c r="C33" s="34"/>
      <c r="D33" s="477" t="s">
        <v>4</v>
      </c>
      <c r="E33" s="478"/>
      <c r="F33" s="478"/>
      <c r="G33" s="478"/>
      <c r="H33" s="479"/>
    </row>
    <row r="34" spans="2:8" ht="35.25" customHeight="1" x14ac:dyDescent="0.35">
      <c r="B34" s="31">
        <v>1</v>
      </c>
      <c r="C34" s="11" t="s">
        <v>5</v>
      </c>
      <c r="D34" s="180" t="s">
        <v>80</v>
      </c>
      <c r="E34" s="64" t="s">
        <v>81</v>
      </c>
      <c r="F34" s="67">
        <v>0.159</v>
      </c>
      <c r="G34" s="303"/>
      <c r="H34" s="285">
        <f>F34*G34</f>
        <v>0</v>
      </c>
    </row>
    <row r="35" spans="2:8" ht="50.25" customHeight="1" thickBot="1" x14ac:dyDescent="0.4">
      <c r="B35" s="31">
        <v>2</v>
      </c>
      <c r="C35" s="11" t="s">
        <v>6</v>
      </c>
      <c r="D35" s="180" t="s">
        <v>82</v>
      </c>
      <c r="E35" s="64" t="s">
        <v>83</v>
      </c>
      <c r="F35" s="67">
        <v>6</v>
      </c>
      <c r="G35" s="303"/>
      <c r="H35" s="285">
        <f>F35*G35</f>
        <v>0</v>
      </c>
    </row>
    <row r="36" spans="2:8" ht="19.5" thickBot="1" x14ac:dyDescent="0.4">
      <c r="B36" s="31"/>
      <c r="C36" s="15"/>
      <c r="D36" s="437" t="s">
        <v>214</v>
      </c>
      <c r="E36" s="480"/>
      <c r="F36" s="480"/>
      <c r="G36" s="480"/>
      <c r="H36" s="284">
        <f>SUM(H34:H35)</f>
        <v>0</v>
      </c>
    </row>
    <row r="37" spans="2:8" ht="18" customHeight="1" x14ac:dyDescent="0.25">
      <c r="B37" s="31"/>
      <c r="C37" s="34"/>
      <c r="D37" s="477" t="s">
        <v>25</v>
      </c>
      <c r="E37" s="478"/>
      <c r="F37" s="478"/>
      <c r="G37" s="478"/>
      <c r="H37" s="479"/>
    </row>
    <row r="38" spans="2:8" ht="54.75" customHeight="1" x14ac:dyDescent="0.35">
      <c r="B38" s="31">
        <v>3</v>
      </c>
      <c r="C38" s="35" t="s">
        <v>7</v>
      </c>
      <c r="D38" s="22" t="s">
        <v>84</v>
      </c>
      <c r="E38" s="36" t="s">
        <v>85</v>
      </c>
      <c r="F38" s="74">
        <v>183.2</v>
      </c>
      <c r="G38" s="325"/>
      <c r="H38" s="311">
        <f>F38*G38</f>
        <v>0</v>
      </c>
    </row>
    <row r="39" spans="2:8" ht="42" customHeight="1" x14ac:dyDescent="0.35">
      <c r="B39" s="31">
        <v>4</v>
      </c>
      <c r="C39" s="35" t="s">
        <v>8</v>
      </c>
      <c r="D39" s="37" t="s">
        <v>86</v>
      </c>
      <c r="E39" s="36" t="s">
        <v>85</v>
      </c>
      <c r="F39" s="74">
        <v>285.39999999999998</v>
      </c>
      <c r="G39" s="325"/>
      <c r="H39" s="311">
        <f t="shared" ref="H39:H40" si="1">F39*G39</f>
        <v>0</v>
      </c>
    </row>
    <row r="40" spans="2:8" ht="38.25" customHeight="1" thickBot="1" x14ac:dyDescent="0.4">
      <c r="B40" s="31">
        <v>5</v>
      </c>
      <c r="C40" s="35" t="s">
        <v>9</v>
      </c>
      <c r="D40" s="22" t="s">
        <v>87</v>
      </c>
      <c r="E40" s="36" t="s">
        <v>88</v>
      </c>
      <c r="F40" s="74">
        <v>909.9</v>
      </c>
      <c r="G40" s="325"/>
      <c r="H40" s="311">
        <f t="shared" si="1"/>
        <v>0</v>
      </c>
    </row>
    <row r="41" spans="2:8" ht="19.5" thickBot="1" x14ac:dyDescent="0.4">
      <c r="B41" s="31"/>
      <c r="C41" s="15"/>
      <c r="D41" s="437" t="s">
        <v>215</v>
      </c>
      <c r="E41" s="480"/>
      <c r="F41" s="480"/>
      <c r="G41" s="480"/>
      <c r="H41" s="284">
        <f>SUM(H38:H40)</f>
        <v>0</v>
      </c>
    </row>
    <row r="42" spans="2:8" ht="18.75" x14ac:dyDescent="0.25">
      <c r="B42" s="31"/>
      <c r="C42" s="35"/>
      <c r="D42" s="399" t="s">
        <v>18</v>
      </c>
      <c r="E42" s="466"/>
      <c r="F42" s="466"/>
      <c r="G42" s="466"/>
      <c r="H42" s="467"/>
    </row>
    <row r="43" spans="2:8" ht="50.25" customHeight="1" thickBot="1" x14ac:dyDescent="0.4">
      <c r="B43" s="31">
        <v>6</v>
      </c>
      <c r="C43" s="35" t="s">
        <v>10</v>
      </c>
      <c r="D43" s="16" t="s">
        <v>89</v>
      </c>
      <c r="E43" s="38" t="s">
        <v>83</v>
      </c>
      <c r="F43" s="67">
        <v>5.5</v>
      </c>
      <c r="G43" s="303"/>
      <c r="H43" s="285">
        <f>F43*G43</f>
        <v>0</v>
      </c>
    </row>
    <row r="44" spans="2:8" ht="19.5" thickBot="1" x14ac:dyDescent="0.4">
      <c r="B44" s="31"/>
      <c r="C44" s="11"/>
      <c r="D44" s="461" t="s">
        <v>233</v>
      </c>
      <c r="E44" s="499"/>
      <c r="F44" s="499"/>
      <c r="G44" s="499"/>
      <c r="H44" s="284">
        <f>H43</f>
        <v>0</v>
      </c>
    </row>
    <row r="45" spans="2:8" ht="18.75" x14ac:dyDescent="0.25">
      <c r="B45" s="31"/>
      <c r="C45" s="35"/>
      <c r="D45" s="468" t="s">
        <v>234</v>
      </c>
      <c r="E45" s="469"/>
      <c r="F45" s="469"/>
      <c r="G45" s="469"/>
      <c r="H45" s="470"/>
    </row>
    <row r="46" spans="2:8" ht="51.75" customHeight="1" x14ac:dyDescent="0.35">
      <c r="B46" s="31">
        <v>7</v>
      </c>
      <c r="C46" s="17" t="s">
        <v>216</v>
      </c>
      <c r="D46" s="18" t="s">
        <v>90</v>
      </c>
      <c r="E46" s="71" t="s">
        <v>85</v>
      </c>
      <c r="F46" s="67">
        <v>271.7</v>
      </c>
      <c r="G46" s="303"/>
      <c r="H46" s="285">
        <f>F46*G46</f>
        <v>0</v>
      </c>
    </row>
    <row r="47" spans="2:8" ht="34.5" customHeight="1" x14ac:dyDescent="0.35">
      <c r="B47" s="31">
        <v>8</v>
      </c>
      <c r="C47" s="17" t="s">
        <v>217</v>
      </c>
      <c r="D47" s="16" t="s">
        <v>91</v>
      </c>
      <c r="E47" s="71" t="s">
        <v>88</v>
      </c>
      <c r="F47" s="67">
        <v>795</v>
      </c>
      <c r="G47" s="303"/>
      <c r="H47" s="285">
        <f t="shared" ref="H47:H49" si="2">F47*G47</f>
        <v>0</v>
      </c>
    </row>
    <row r="48" spans="2:8" ht="54" customHeight="1" x14ac:dyDescent="0.35">
      <c r="B48" s="31">
        <v>9</v>
      </c>
      <c r="C48" s="17" t="s">
        <v>218</v>
      </c>
      <c r="D48" s="19" t="s">
        <v>92</v>
      </c>
      <c r="E48" s="72" t="s">
        <v>88</v>
      </c>
      <c r="F48" s="67">
        <v>795</v>
      </c>
      <c r="G48" s="303"/>
      <c r="H48" s="285">
        <f t="shared" si="2"/>
        <v>0</v>
      </c>
    </row>
    <row r="49" spans="2:8" ht="49.5" customHeight="1" thickBot="1" x14ac:dyDescent="0.4">
      <c r="B49" s="31">
        <v>10</v>
      </c>
      <c r="C49" s="17" t="s">
        <v>219</v>
      </c>
      <c r="D49" s="17" t="s">
        <v>93</v>
      </c>
      <c r="E49" s="72" t="s">
        <v>83</v>
      </c>
      <c r="F49" s="67">
        <f>150+158</f>
        <v>308</v>
      </c>
      <c r="G49" s="303"/>
      <c r="H49" s="285">
        <f t="shared" si="2"/>
        <v>0</v>
      </c>
    </row>
    <row r="50" spans="2:8" ht="19.5" thickBot="1" x14ac:dyDescent="0.4">
      <c r="B50" s="31"/>
      <c r="C50" s="15"/>
      <c r="D50" s="437" t="s">
        <v>224</v>
      </c>
      <c r="E50" s="480"/>
      <c r="F50" s="480"/>
      <c r="G50" s="480"/>
      <c r="H50" s="284">
        <f>SUM(H46:H49)</f>
        <v>0</v>
      </c>
    </row>
    <row r="51" spans="2:8" ht="18.75" x14ac:dyDescent="0.25">
      <c r="B51" s="31"/>
      <c r="C51" s="34"/>
      <c r="D51" s="477" t="s">
        <v>19</v>
      </c>
      <c r="E51" s="478"/>
      <c r="F51" s="478"/>
      <c r="G51" s="478"/>
      <c r="H51" s="479"/>
    </row>
    <row r="52" spans="2:8" ht="51.75" customHeight="1" x14ac:dyDescent="0.35">
      <c r="B52" s="69">
        <v>11</v>
      </c>
      <c r="C52" s="15" t="s">
        <v>20</v>
      </c>
      <c r="D52" s="259" t="s">
        <v>94</v>
      </c>
      <c r="E52" s="36" t="s">
        <v>88</v>
      </c>
      <c r="F52" s="67">
        <f>159*0.5</f>
        <v>79.5</v>
      </c>
      <c r="G52" s="303"/>
      <c r="H52" s="285">
        <f>F52*G52</f>
        <v>0</v>
      </c>
    </row>
    <row r="53" spans="2:8" ht="53.25" customHeight="1" x14ac:dyDescent="0.35">
      <c r="B53" s="12">
        <v>12</v>
      </c>
      <c r="C53" s="15" t="s">
        <v>21</v>
      </c>
      <c r="D53" s="22" t="s">
        <v>95</v>
      </c>
      <c r="E53" s="38" t="s">
        <v>61</v>
      </c>
      <c r="F53" s="67">
        <v>4</v>
      </c>
      <c r="G53" s="303"/>
      <c r="H53" s="285">
        <f t="shared" ref="H53:H54" si="3">F53*G53</f>
        <v>0</v>
      </c>
    </row>
    <row r="54" spans="2:8" ht="37.5" customHeight="1" thickBot="1" x14ac:dyDescent="0.4">
      <c r="B54" s="12">
        <v>13</v>
      </c>
      <c r="C54" s="15" t="s">
        <v>22</v>
      </c>
      <c r="D54" s="180" t="s">
        <v>96</v>
      </c>
      <c r="E54" s="36" t="s">
        <v>61</v>
      </c>
      <c r="F54" s="67">
        <v>5</v>
      </c>
      <c r="G54" s="303"/>
      <c r="H54" s="285">
        <f t="shared" si="3"/>
        <v>0</v>
      </c>
    </row>
    <row r="55" spans="2:8" ht="19.5" thickBot="1" x14ac:dyDescent="0.4">
      <c r="B55" s="31"/>
      <c r="C55" s="15"/>
      <c r="D55" s="437" t="s">
        <v>225</v>
      </c>
      <c r="E55" s="480"/>
      <c r="F55" s="480"/>
      <c r="G55" s="480"/>
      <c r="H55" s="284">
        <f>SUM(H52:H54)</f>
        <v>0</v>
      </c>
    </row>
    <row r="56" spans="2:8" ht="18.75" x14ac:dyDescent="0.25">
      <c r="B56" s="31"/>
      <c r="C56" s="34"/>
      <c r="D56" s="477" t="s">
        <v>226</v>
      </c>
      <c r="E56" s="478"/>
      <c r="F56" s="478"/>
      <c r="G56" s="478"/>
      <c r="H56" s="479"/>
    </row>
    <row r="57" spans="2:8" ht="69.75" customHeight="1" x14ac:dyDescent="0.35">
      <c r="B57" s="69"/>
      <c r="C57" s="15"/>
      <c r="D57" s="260" t="s">
        <v>97</v>
      </c>
      <c r="E57" s="54"/>
      <c r="F57" s="75"/>
      <c r="G57" s="303"/>
      <c r="H57" s="285"/>
    </row>
    <row r="58" spans="2:8" ht="57.75" customHeight="1" x14ac:dyDescent="0.35">
      <c r="B58" s="12">
        <v>14</v>
      </c>
      <c r="C58" s="15" t="s">
        <v>211</v>
      </c>
      <c r="D58" s="22" t="s">
        <v>98</v>
      </c>
      <c r="E58" s="38" t="s">
        <v>83</v>
      </c>
      <c r="F58" s="67">
        <v>320</v>
      </c>
      <c r="G58" s="303"/>
      <c r="H58" s="285">
        <f>F58*G58</f>
        <v>0</v>
      </c>
    </row>
    <row r="59" spans="2:8" ht="74.25" customHeight="1" x14ac:dyDescent="0.35">
      <c r="B59" s="69">
        <v>15</v>
      </c>
      <c r="C59" s="15" t="s">
        <v>246</v>
      </c>
      <c r="D59" s="180" t="s">
        <v>99</v>
      </c>
      <c r="E59" s="38" t="s">
        <v>88</v>
      </c>
      <c r="F59" s="67">
        <v>320</v>
      </c>
      <c r="G59" s="303"/>
      <c r="H59" s="285">
        <f t="shared" ref="H59:H68" si="4">F59*G59</f>
        <v>0</v>
      </c>
    </row>
    <row r="60" spans="2:8" ht="55.5" customHeight="1" x14ac:dyDescent="0.35">
      <c r="B60" s="12">
        <v>16</v>
      </c>
      <c r="C60" s="15" t="s">
        <v>259</v>
      </c>
      <c r="D60" s="180" t="s">
        <v>100</v>
      </c>
      <c r="E60" s="38" t="s">
        <v>85</v>
      </c>
      <c r="F60" s="67">
        <v>320</v>
      </c>
      <c r="G60" s="303"/>
      <c r="H60" s="285">
        <f t="shared" si="4"/>
        <v>0</v>
      </c>
    </row>
    <row r="61" spans="2:8" ht="52.5" customHeight="1" x14ac:dyDescent="0.35">
      <c r="B61" s="69">
        <v>17</v>
      </c>
      <c r="C61" s="15" t="s">
        <v>260</v>
      </c>
      <c r="D61" s="180" t="s">
        <v>101</v>
      </c>
      <c r="E61" s="64" t="s">
        <v>61</v>
      </c>
      <c r="F61" s="67">
        <v>6</v>
      </c>
      <c r="G61" s="303"/>
      <c r="H61" s="285">
        <f t="shared" si="4"/>
        <v>0</v>
      </c>
    </row>
    <row r="62" spans="2:8" ht="53.25" customHeight="1" x14ac:dyDescent="0.35">
      <c r="B62" s="12">
        <v>18</v>
      </c>
      <c r="C62" s="15" t="s">
        <v>261</v>
      </c>
      <c r="D62" s="180" t="s">
        <v>102</v>
      </c>
      <c r="E62" s="64" t="s">
        <v>61</v>
      </c>
      <c r="F62" s="67">
        <v>6</v>
      </c>
      <c r="G62" s="303"/>
      <c r="H62" s="285">
        <f t="shared" si="4"/>
        <v>0</v>
      </c>
    </row>
    <row r="63" spans="2:8" ht="129" customHeight="1" x14ac:dyDescent="0.35">
      <c r="B63" s="69">
        <v>19</v>
      </c>
      <c r="C63" s="15" t="s">
        <v>262</v>
      </c>
      <c r="D63" s="180" t="s">
        <v>103</v>
      </c>
      <c r="E63" s="64" t="s">
        <v>61</v>
      </c>
      <c r="F63" s="67">
        <v>1</v>
      </c>
      <c r="G63" s="303"/>
      <c r="H63" s="285">
        <f t="shared" si="4"/>
        <v>0</v>
      </c>
    </row>
    <row r="64" spans="2:8" ht="71.25" customHeight="1" x14ac:dyDescent="0.35">
      <c r="B64" s="12">
        <v>20</v>
      </c>
      <c r="C64" s="15" t="s">
        <v>263</v>
      </c>
      <c r="D64" s="180" t="s">
        <v>104</v>
      </c>
      <c r="E64" s="64" t="s">
        <v>85</v>
      </c>
      <c r="F64" s="67">
        <v>130</v>
      </c>
      <c r="G64" s="303"/>
      <c r="H64" s="285">
        <f t="shared" si="4"/>
        <v>0</v>
      </c>
    </row>
    <row r="65" spans="2:12" ht="53.25" customHeight="1" x14ac:dyDescent="0.35">
      <c r="B65" s="69">
        <v>21</v>
      </c>
      <c r="C65" s="15" t="s">
        <v>264</v>
      </c>
      <c r="D65" s="180" t="s">
        <v>105</v>
      </c>
      <c r="E65" s="64" t="s">
        <v>83</v>
      </c>
      <c r="F65" s="67">
        <v>320</v>
      </c>
      <c r="G65" s="303"/>
      <c r="H65" s="285">
        <f t="shared" si="4"/>
        <v>0</v>
      </c>
    </row>
    <row r="66" spans="2:12" ht="71.25" customHeight="1" x14ac:dyDescent="0.35">
      <c r="B66" s="12">
        <v>22</v>
      </c>
      <c r="C66" s="15" t="s">
        <v>265</v>
      </c>
      <c r="D66" s="180" t="s">
        <v>106</v>
      </c>
      <c r="E66" s="64" t="s">
        <v>83</v>
      </c>
      <c r="F66" s="67">
        <v>320</v>
      </c>
      <c r="G66" s="303"/>
      <c r="H66" s="285">
        <f t="shared" si="4"/>
        <v>0</v>
      </c>
    </row>
    <row r="67" spans="2:12" ht="52.5" customHeight="1" x14ac:dyDescent="0.35">
      <c r="B67" s="69">
        <v>23</v>
      </c>
      <c r="C67" s="15" t="s">
        <v>266</v>
      </c>
      <c r="D67" s="180" t="s">
        <v>107</v>
      </c>
      <c r="E67" s="64" t="s">
        <v>61</v>
      </c>
      <c r="F67" s="67">
        <v>8</v>
      </c>
      <c r="G67" s="303"/>
      <c r="H67" s="285">
        <f t="shared" si="4"/>
        <v>0</v>
      </c>
    </row>
    <row r="68" spans="2:12" ht="126" customHeight="1" thickBot="1" x14ac:dyDescent="0.4">
      <c r="B68" s="12">
        <v>24</v>
      </c>
      <c r="C68" s="15" t="s">
        <v>267</v>
      </c>
      <c r="D68" s="180" t="s">
        <v>108</v>
      </c>
      <c r="E68" s="64" t="s">
        <v>61</v>
      </c>
      <c r="F68" s="67">
        <v>1</v>
      </c>
      <c r="G68" s="303"/>
      <c r="H68" s="285">
        <f t="shared" si="4"/>
        <v>0</v>
      </c>
    </row>
    <row r="69" spans="2:12" ht="19.5" thickBot="1" x14ac:dyDescent="0.4">
      <c r="B69" s="31"/>
      <c r="C69" s="15"/>
      <c r="D69" s="437" t="s">
        <v>227</v>
      </c>
      <c r="E69" s="480"/>
      <c r="F69" s="480"/>
      <c r="G69" s="480"/>
      <c r="H69" s="284">
        <f>SUM(H58:H68)</f>
        <v>0</v>
      </c>
    </row>
    <row r="70" spans="2:12" s="2" customFormat="1" ht="23.25" customHeight="1" x14ac:dyDescent="0.35">
      <c r="B70" s="80"/>
      <c r="C70" s="39"/>
      <c r="D70" s="496" t="s">
        <v>44</v>
      </c>
      <c r="E70" s="497"/>
      <c r="F70" s="497"/>
      <c r="G70" s="498"/>
      <c r="H70" s="312"/>
      <c r="I70" s="1"/>
      <c r="J70" s="1"/>
      <c r="K70" s="1"/>
      <c r="L70" s="1"/>
    </row>
    <row r="71" spans="2:12" s="2" customFormat="1" ht="23.25" customHeight="1" x14ac:dyDescent="0.35">
      <c r="B71" s="197"/>
      <c r="C71" s="198"/>
      <c r="D71" s="209" t="s">
        <v>399</v>
      </c>
      <c r="E71" s="210"/>
      <c r="F71" s="76"/>
      <c r="G71" s="326"/>
      <c r="H71" s="313">
        <f>H32</f>
        <v>0</v>
      </c>
      <c r="I71" s="1"/>
      <c r="J71" s="1"/>
      <c r="K71" s="1"/>
      <c r="L71" s="1"/>
    </row>
    <row r="72" spans="2:12" s="2" customFormat="1" ht="18.75" x14ac:dyDescent="0.35">
      <c r="B72" s="81"/>
      <c r="C72" s="34"/>
      <c r="D72" s="209" t="s">
        <v>16</v>
      </c>
      <c r="E72" s="210"/>
      <c r="F72" s="76"/>
      <c r="G72" s="326"/>
      <c r="H72" s="314">
        <f>H36</f>
        <v>0</v>
      </c>
      <c r="I72" s="1"/>
      <c r="J72" s="1"/>
      <c r="K72" s="1"/>
      <c r="L72" s="1"/>
    </row>
    <row r="73" spans="2:12" s="2" customFormat="1" ht="15.75" customHeight="1" x14ac:dyDescent="0.35">
      <c r="B73" s="82"/>
      <c r="C73" s="41"/>
      <c r="D73" s="209" t="s">
        <v>34</v>
      </c>
      <c r="E73" s="210"/>
      <c r="F73" s="76"/>
      <c r="G73" s="326"/>
      <c r="H73" s="314">
        <f>H41</f>
        <v>0</v>
      </c>
      <c r="I73" s="1"/>
      <c r="J73" s="1"/>
      <c r="K73" s="1"/>
      <c r="L73" s="1"/>
    </row>
    <row r="74" spans="2:12" s="2" customFormat="1" ht="15.75" customHeight="1" x14ac:dyDescent="0.35">
      <c r="B74" s="82"/>
      <c r="C74" s="41"/>
      <c r="D74" s="209" t="s">
        <v>35</v>
      </c>
      <c r="E74" s="210"/>
      <c r="F74" s="76"/>
      <c r="G74" s="326"/>
      <c r="H74" s="314">
        <f>H44</f>
        <v>0</v>
      </c>
      <c r="I74" s="1"/>
      <c r="J74" s="1"/>
      <c r="K74" s="1"/>
      <c r="L74" s="1"/>
    </row>
    <row r="75" spans="2:12" s="2" customFormat="1" ht="18.75" x14ac:dyDescent="0.35">
      <c r="B75" s="83"/>
      <c r="C75" s="42"/>
      <c r="D75" s="481" t="s">
        <v>36</v>
      </c>
      <c r="E75" s="482"/>
      <c r="F75" s="482"/>
      <c r="G75" s="483"/>
      <c r="H75" s="314">
        <f>H50</f>
        <v>0</v>
      </c>
      <c r="I75" s="1"/>
    </row>
    <row r="76" spans="2:12" s="2" customFormat="1" ht="18.75" x14ac:dyDescent="0.35">
      <c r="B76" s="83"/>
      <c r="C76" s="42"/>
      <c r="D76" s="481" t="s">
        <v>37</v>
      </c>
      <c r="E76" s="482"/>
      <c r="F76" s="482"/>
      <c r="G76" s="483"/>
      <c r="H76" s="314">
        <f>H55</f>
        <v>0</v>
      </c>
      <c r="I76" s="1"/>
    </row>
    <row r="77" spans="2:12" ht="19.5" thickBot="1" x14ac:dyDescent="0.4">
      <c r="B77" s="84"/>
      <c r="C77" s="43"/>
      <c r="D77" s="484" t="s">
        <v>228</v>
      </c>
      <c r="E77" s="485"/>
      <c r="F77" s="485"/>
      <c r="G77" s="486"/>
      <c r="H77" s="315">
        <f>H69</f>
        <v>0</v>
      </c>
    </row>
    <row r="78" spans="2:12" ht="30" customHeight="1" thickBot="1" x14ac:dyDescent="0.4">
      <c r="B78" s="201"/>
      <c r="C78" s="200"/>
      <c r="D78" s="487" t="s">
        <v>247</v>
      </c>
      <c r="E78" s="488"/>
      <c r="F78" s="488" t="s">
        <v>17</v>
      </c>
      <c r="G78" s="488"/>
      <c r="H78" s="316">
        <f>SUM(H71:H77)</f>
        <v>0</v>
      </c>
    </row>
    <row r="79" spans="2:12" s="3" customFormat="1" ht="15" customHeight="1" thickBot="1" x14ac:dyDescent="0.4">
      <c r="B79" s="86"/>
      <c r="C79" s="45"/>
      <c r="D79" s="46"/>
      <c r="E79" s="47"/>
      <c r="F79" s="77"/>
      <c r="G79" s="327"/>
      <c r="H79" s="317"/>
    </row>
    <row r="80" spans="2:12" ht="90" customHeight="1" thickBot="1" x14ac:dyDescent="0.3">
      <c r="B80" s="474" t="s">
        <v>354</v>
      </c>
      <c r="C80" s="475"/>
      <c r="D80" s="475"/>
      <c r="E80" s="475"/>
      <c r="F80" s="475"/>
      <c r="G80" s="475"/>
      <c r="H80" s="476"/>
      <c r="I80" s="89"/>
    </row>
    <row r="81" spans="2:9" ht="35.1" customHeight="1" thickBot="1" x14ac:dyDescent="0.3">
      <c r="B81" s="452" t="s">
        <v>212</v>
      </c>
      <c r="C81" s="453"/>
      <c r="D81" s="453"/>
      <c r="E81" s="453"/>
      <c r="F81" s="453"/>
      <c r="G81" s="453"/>
      <c r="H81" s="454"/>
      <c r="I81" s="90"/>
    </row>
    <row r="82" spans="2:9" ht="30" customHeight="1" x14ac:dyDescent="0.25">
      <c r="B82" s="440" t="s">
        <v>241</v>
      </c>
      <c r="C82" s="441"/>
      <c r="D82" s="441"/>
      <c r="E82" s="441"/>
      <c r="F82" s="441"/>
      <c r="G82" s="441"/>
      <c r="H82" s="442"/>
    </row>
    <row r="83" spans="2:9" ht="26.25" customHeight="1" x14ac:dyDescent="0.25">
      <c r="B83" s="214"/>
      <c r="C83" s="215"/>
      <c r="D83" s="455" t="s">
        <v>269</v>
      </c>
      <c r="E83" s="456"/>
      <c r="F83" s="456"/>
      <c r="G83" s="456"/>
      <c r="H83" s="457"/>
      <c r="I83" s="91"/>
    </row>
    <row r="84" spans="2:9" ht="82.5" customHeight="1" x14ac:dyDescent="0.25">
      <c r="B84" s="92"/>
      <c r="C84" s="216" t="s">
        <v>270</v>
      </c>
      <c r="D84" s="396" t="s">
        <v>373</v>
      </c>
      <c r="E84" s="458"/>
      <c r="F84" s="458"/>
      <c r="G84" s="458"/>
      <c r="H84" s="459"/>
      <c r="I84" s="217"/>
    </row>
    <row r="85" spans="2:9" ht="178.5" customHeight="1" x14ac:dyDescent="0.25">
      <c r="B85" s="92"/>
      <c r="C85" s="216" t="s">
        <v>271</v>
      </c>
      <c r="D85" s="396" t="s">
        <v>374</v>
      </c>
      <c r="E85" s="397"/>
      <c r="F85" s="397"/>
      <c r="G85" s="397"/>
      <c r="H85" s="398"/>
      <c r="I85" s="217"/>
    </row>
    <row r="86" spans="2:9" ht="111.75" customHeight="1" x14ac:dyDescent="0.25">
      <c r="B86" s="218"/>
      <c r="C86" s="219" t="s">
        <v>273</v>
      </c>
      <c r="D86" s="391" t="s">
        <v>375</v>
      </c>
      <c r="E86" s="391"/>
      <c r="F86" s="391"/>
      <c r="G86" s="391"/>
      <c r="H86" s="392"/>
      <c r="I86" s="93"/>
    </row>
    <row r="87" spans="2:9" s="7" customFormat="1" ht="93.75" customHeight="1" x14ac:dyDescent="0.25">
      <c r="B87" s="174"/>
      <c r="C87" s="220" t="s">
        <v>274</v>
      </c>
      <c r="D87" s="391" t="s">
        <v>272</v>
      </c>
      <c r="E87" s="391"/>
      <c r="F87" s="391"/>
      <c r="G87" s="391"/>
      <c r="H87" s="392"/>
      <c r="I87" s="93"/>
    </row>
    <row r="88" spans="2:9" ht="187.5" customHeight="1" x14ac:dyDescent="0.25">
      <c r="B88" s="221"/>
      <c r="C88" s="219" t="s">
        <v>275</v>
      </c>
      <c r="D88" s="391" t="s">
        <v>376</v>
      </c>
      <c r="E88" s="391"/>
      <c r="F88" s="391"/>
      <c r="G88" s="391"/>
      <c r="H88" s="392"/>
      <c r="I88" s="93"/>
    </row>
    <row r="89" spans="2:9" ht="110.25" customHeight="1" x14ac:dyDescent="0.25">
      <c r="B89" s="221"/>
      <c r="C89" s="219" t="s">
        <v>276</v>
      </c>
      <c r="D89" s="391" t="s">
        <v>377</v>
      </c>
      <c r="E89" s="391"/>
      <c r="F89" s="391"/>
      <c r="G89" s="391"/>
      <c r="H89" s="392"/>
      <c r="I89" s="93"/>
    </row>
    <row r="90" spans="2:9" ht="57" customHeight="1" x14ac:dyDescent="0.25">
      <c r="B90" s="221"/>
      <c r="C90" s="219" t="s">
        <v>277</v>
      </c>
      <c r="D90" s="391" t="s">
        <v>378</v>
      </c>
      <c r="E90" s="391"/>
      <c r="F90" s="391"/>
      <c r="G90" s="391"/>
      <c r="H90" s="392"/>
      <c r="I90" s="93"/>
    </row>
    <row r="91" spans="2:9" ht="93" customHeight="1" x14ac:dyDescent="0.35">
      <c r="B91" s="221"/>
      <c r="C91" s="219" t="s">
        <v>278</v>
      </c>
      <c r="D91" s="396" t="s">
        <v>379</v>
      </c>
      <c r="E91" s="397"/>
      <c r="F91" s="397"/>
      <c r="G91" s="397"/>
      <c r="H91" s="398"/>
      <c r="I91" s="94"/>
    </row>
    <row r="92" spans="2:9" ht="96" customHeight="1" x14ac:dyDescent="0.25">
      <c r="B92" s="221"/>
      <c r="C92" s="222" t="s">
        <v>279</v>
      </c>
      <c r="D92" s="391" t="s">
        <v>380</v>
      </c>
      <c r="E92" s="391"/>
      <c r="F92" s="391"/>
      <c r="G92" s="391"/>
      <c r="H92" s="392"/>
      <c r="I92" s="93"/>
    </row>
    <row r="93" spans="2:9" ht="70.5" customHeight="1" x14ac:dyDescent="0.25">
      <c r="B93" s="223"/>
      <c r="C93" s="219" t="s">
        <v>280</v>
      </c>
      <c r="D93" s="493" t="s">
        <v>400</v>
      </c>
      <c r="E93" s="494"/>
      <c r="F93" s="494"/>
      <c r="G93" s="494"/>
      <c r="H93" s="495"/>
      <c r="I93" s="95"/>
    </row>
    <row r="94" spans="2:9" ht="225.75" customHeight="1" x14ac:dyDescent="0.25">
      <c r="B94" s="221"/>
      <c r="C94" s="219" t="s">
        <v>281</v>
      </c>
      <c r="D94" s="391" t="s">
        <v>382</v>
      </c>
      <c r="E94" s="391"/>
      <c r="F94" s="391"/>
      <c r="G94" s="391"/>
      <c r="H94" s="392"/>
      <c r="I94" s="93"/>
    </row>
    <row r="95" spans="2:9" ht="186.75" customHeight="1" x14ac:dyDescent="0.25">
      <c r="B95" s="221"/>
      <c r="C95" s="219" t="s">
        <v>282</v>
      </c>
      <c r="D95" s="396" t="s">
        <v>383</v>
      </c>
      <c r="E95" s="397"/>
      <c r="F95" s="397"/>
      <c r="G95" s="397"/>
      <c r="H95" s="398"/>
      <c r="I95" s="93"/>
    </row>
    <row r="96" spans="2:9" ht="135.75" customHeight="1" x14ac:dyDescent="0.25">
      <c r="B96" s="221"/>
      <c r="C96" s="219" t="s">
        <v>283</v>
      </c>
      <c r="D96" s="396" t="s">
        <v>384</v>
      </c>
      <c r="E96" s="397"/>
      <c r="F96" s="397"/>
      <c r="G96" s="397"/>
      <c r="H96" s="398"/>
      <c r="I96" s="93"/>
    </row>
    <row r="97" spans="2:9" s="7" customFormat="1" ht="96.75" customHeight="1" x14ac:dyDescent="0.25">
      <c r="B97" s="224"/>
      <c r="C97" s="225" t="s">
        <v>385</v>
      </c>
      <c r="D97" s="396" t="s">
        <v>386</v>
      </c>
      <c r="E97" s="397"/>
      <c r="F97" s="397"/>
      <c r="G97" s="397"/>
      <c r="H97" s="398"/>
      <c r="I97" s="93"/>
    </row>
    <row r="98" spans="2:9" ht="91.5" customHeight="1" thickBot="1" x14ac:dyDescent="0.3">
      <c r="B98" s="243"/>
      <c r="C98" s="244" t="s">
        <v>387</v>
      </c>
      <c r="D98" s="402" t="s">
        <v>388</v>
      </c>
      <c r="E98" s="402"/>
      <c r="F98" s="402"/>
      <c r="G98" s="402"/>
      <c r="H98" s="403"/>
      <c r="I98" s="93"/>
    </row>
    <row r="99" spans="2:9" ht="22.5" customHeight="1" thickBot="1" x14ac:dyDescent="0.3">
      <c r="B99" s="262"/>
      <c r="C99" s="261"/>
      <c r="D99" s="93"/>
      <c r="E99" s="211"/>
      <c r="F99" s="211"/>
      <c r="G99" s="299"/>
      <c r="H99" s="293"/>
      <c r="I99" s="93"/>
    </row>
    <row r="100" spans="2:9" ht="65.25" customHeight="1" x14ac:dyDescent="0.25">
      <c r="B100" s="228" t="s">
        <v>0</v>
      </c>
      <c r="C100" s="229" t="s">
        <v>1</v>
      </c>
      <c r="D100" s="230" t="s">
        <v>2</v>
      </c>
      <c r="E100" s="252" t="s">
        <v>230</v>
      </c>
      <c r="F100" s="251" t="s">
        <v>231</v>
      </c>
      <c r="G100" s="300" t="s">
        <v>3</v>
      </c>
      <c r="H100" s="294" t="s">
        <v>232</v>
      </c>
      <c r="I100" s="93"/>
    </row>
    <row r="101" spans="2:9" s="188" customFormat="1" ht="26.25" customHeight="1" x14ac:dyDescent="0.25">
      <c r="B101" s="232">
        <v>1</v>
      </c>
      <c r="C101" s="233">
        <v>2</v>
      </c>
      <c r="D101" s="234">
        <v>3</v>
      </c>
      <c r="E101" s="233">
        <v>4</v>
      </c>
      <c r="F101" s="235">
        <v>5</v>
      </c>
      <c r="G101" s="301">
        <v>6</v>
      </c>
      <c r="H101" s="337">
        <v>7</v>
      </c>
      <c r="I101" s="298"/>
    </row>
    <row r="102" spans="2:9" ht="21" customHeight="1" x14ac:dyDescent="0.35">
      <c r="B102" s="236"/>
      <c r="C102" s="237"/>
      <c r="D102" s="208" t="s">
        <v>389</v>
      </c>
      <c r="E102" s="238"/>
      <c r="F102" s="239"/>
      <c r="G102" s="302"/>
      <c r="H102" s="282"/>
      <c r="I102" s="93"/>
    </row>
    <row r="103" spans="2:9" ht="50.25" customHeight="1" x14ac:dyDescent="0.35">
      <c r="B103" s="240"/>
      <c r="C103" s="114">
        <v>0.1</v>
      </c>
      <c r="D103" s="22" t="s">
        <v>390</v>
      </c>
      <c r="E103" s="241" t="s">
        <v>268</v>
      </c>
      <c r="F103" s="242">
        <v>1</v>
      </c>
      <c r="G103" s="310"/>
      <c r="H103" s="283">
        <f>F103*G103</f>
        <v>0</v>
      </c>
      <c r="I103" s="93"/>
    </row>
    <row r="104" spans="2:9" ht="41.45" customHeight="1" x14ac:dyDescent="0.35">
      <c r="B104" s="240"/>
      <c r="C104" s="114">
        <v>0.2</v>
      </c>
      <c r="D104" s="22" t="s">
        <v>391</v>
      </c>
      <c r="E104" s="241" t="s">
        <v>268</v>
      </c>
      <c r="F104" s="242">
        <v>1</v>
      </c>
      <c r="G104" s="310"/>
      <c r="H104" s="283">
        <f t="shared" ref="H104:H110" si="5">F104*G104</f>
        <v>0</v>
      </c>
      <c r="I104" s="93"/>
    </row>
    <row r="105" spans="2:9" ht="57" customHeight="1" x14ac:dyDescent="0.35">
      <c r="B105" s="240"/>
      <c r="C105" s="114">
        <v>0.3</v>
      </c>
      <c r="D105" s="22" t="s">
        <v>392</v>
      </c>
      <c r="E105" s="241" t="s">
        <v>268</v>
      </c>
      <c r="F105" s="242">
        <v>1</v>
      </c>
      <c r="G105" s="310"/>
      <c r="H105" s="283">
        <f t="shared" si="5"/>
        <v>0</v>
      </c>
      <c r="I105" s="93"/>
    </row>
    <row r="106" spans="2:9" ht="41.45" customHeight="1" x14ac:dyDescent="0.35">
      <c r="B106" s="240"/>
      <c r="C106" s="114">
        <v>0.4</v>
      </c>
      <c r="D106" s="22" t="s">
        <v>393</v>
      </c>
      <c r="E106" s="241" t="s">
        <v>268</v>
      </c>
      <c r="F106" s="242">
        <v>1</v>
      </c>
      <c r="G106" s="310"/>
      <c r="H106" s="283">
        <f t="shared" si="5"/>
        <v>0</v>
      </c>
      <c r="I106" s="93"/>
    </row>
    <row r="107" spans="2:9" ht="41.45" customHeight="1" x14ac:dyDescent="0.35">
      <c r="B107" s="240"/>
      <c r="C107" s="114">
        <v>0.5</v>
      </c>
      <c r="D107" s="22" t="s">
        <v>394</v>
      </c>
      <c r="E107" s="241" t="s">
        <v>268</v>
      </c>
      <c r="F107" s="61">
        <v>1</v>
      </c>
      <c r="G107" s="310"/>
      <c r="H107" s="283">
        <f t="shared" si="5"/>
        <v>0</v>
      </c>
      <c r="I107" s="93"/>
    </row>
    <row r="108" spans="2:9" ht="52.5" customHeight="1" x14ac:dyDescent="0.35">
      <c r="B108" s="240"/>
      <c r="C108" s="114">
        <v>0.6</v>
      </c>
      <c r="D108" s="22" t="s">
        <v>395</v>
      </c>
      <c r="E108" s="241" t="s">
        <v>268</v>
      </c>
      <c r="F108" s="61">
        <v>1</v>
      </c>
      <c r="G108" s="310"/>
      <c r="H108" s="283">
        <f t="shared" si="5"/>
        <v>0</v>
      </c>
      <c r="I108" s="93"/>
    </row>
    <row r="109" spans="2:9" ht="54" customHeight="1" x14ac:dyDescent="0.35">
      <c r="B109" s="240"/>
      <c r="C109" s="114">
        <v>0.7</v>
      </c>
      <c r="D109" s="22" t="s">
        <v>396</v>
      </c>
      <c r="E109" s="241" t="s">
        <v>268</v>
      </c>
      <c r="F109" s="61">
        <v>1</v>
      </c>
      <c r="G109" s="310"/>
      <c r="H109" s="283">
        <f t="shared" si="5"/>
        <v>0</v>
      </c>
      <c r="I109" s="93"/>
    </row>
    <row r="110" spans="2:9" ht="54.75" customHeight="1" thickBot="1" x14ac:dyDescent="0.4">
      <c r="B110" s="240"/>
      <c r="C110" s="114">
        <v>0.8</v>
      </c>
      <c r="D110" s="22" t="s">
        <v>397</v>
      </c>
      <c r="E110" s="241" t="s">
        <v>268</v>
      </c>
      <c r="F110" s="61">
        <v>1</v>
      </c>
      <c r="G110" s="310"/>
      <c r="H110" s="283">
        <f t="shared" si="5"/>
        <v>0</v>
      </c>
      <c r="I110" s="93"/>
    </row>
    <row r="111" spans="2:9" ht="30" customHeight="1" thickBot="1" x14ac:dyDescent="0.4">
      <c r="B111" s="393" t="s">
        <v>398</v>
      </c>
      <c r="C111" s="394"/>
      <c r="D111" s="394"/>
      <c r="E111" s="394"/>
      <c r="F111" s="394"/>
      <c r="G111" s="395"/>
      <c r="H111" s="284">
        <f>SUM(H103:H110)</f>
        <v>0</v>
      </c>
    </row>
    <row r="112" spans="2:9" ht="18.75" x14ac:dyDescent="0.25">
      <c r="B112" s="31"/>
      <c r="C112" s="34"/>
      <c r="D112" s="477" t="s">
        <v>4</v>
      </c>
      <c r="E112" s="478"/>
      <c r="F112" s="478"/>
      <c r="G112" s="478"/>
      <c r="H112" s="479"/>
    </row>
    <row r="113" spans="2:8" ht="54.75" customHeight="1" x14ac:dyDescent="0.35">
      <c r="B113" s="31">
        <v>1</v>
      </c>
      <c r="C113" s="11" t="s">
        <v>5</v>
      </c>
      <c r="D113" s="180" t="s">
        <v>109</v>
      </c>
      <c r="E113" s="64" t="s">
        <v>81</v>
      </c>
      <c r="F113" s="67">
        <f>(135.8+9.41+6.42+6+8.35)/1000</f>
        <v>0.16597999999999999</v>
      </c>
      <c r="G113" s="303"/>
      <c r="H113" s="285">
        <f>F113*G113</f>
        <v>0</v>
      </c>
    </row>
    <row r="114" spans="2:8" ht="51.75" customHeight="1" x14ac:dyDescent="0.35">
      <c r="B114" s="31">
        <v>2</v>
      </c>
      <c r="C114" s="11" t="s">
        <v>6</v>
      </c>
      <c r="D114" s="180" t="s">
        <v>110</v>
      </c>
      <c r="E114" s="64" t="s">
        <v>83</v>
      </c>
      <c r="F114" s="67">
        <f>15+5</f>
        <v>20</v>
      </c>
      <c r="G114" s="303"/>
      <c r="H114" s="285">
        <f t="shared" ref="H114:H115" si="6">F114*G114</f>
        <v>0</v>
      </c>
    </row>
    <row r="115" spans="2:8" ht="35.25" customHeight="1" thickBot="1" x14ac:dyDescent="0.4">
      <c r="B115" s="31">
        <v>3</v>
      </c>
      <c r="C115" s="11" t="s">
        <v>26</v>
      </c>
      <c r="D115" s="180" t="s">
        <v>111</v>
      </c>
      <c r="E115" s="64" t="s">
        <v>83</v>
      </c>
      <c r="F115" s="67">
        <v>15</v>
      </c>
      <c r="G115" s="303"/>
      <c r="H115" s="285">
        <f t="shared" si="6"/>
        <v>0</v>
      </c>
    </row>
    <row r="116" spans="2:8" ht="19.5" thickBot="1" x14ac:dyDescent="0.4">
      <c r="B116" s="31"/>
      <c r="C116" s="15"/>
      <c r="D116" s="437" t="s">
        <v>214</v>
      </c>
      <c r="E116" s="460"/>
      <c r="F116" s="460"/>
      <c r="G116" s="460"/>
      <c r="H116" s="284">
        <f>SUM(H113:H115)</f>
        <v>0</v>
      </c>
    </row>
    <row r="117" spans="2:8" ht="18.75" x14ac:dyDescent="0.25">
      <c r="B117" s="31"/>
      <c r="C117" s="34"/>
      <c r="D117" s="477" t="s">
        <v>25</v>
      </c>
      <c r="E117" s="478"/>
      <c r="F117" s="478"/>
      <c r="G117" s="478"/>
      <c r="H117" s="479"/>
    </row>
    <row r="118" spans="2:8" ht="54" customHeight="1" x14ac:dyDescent="0.35">
      <c r="B118" s="31">
        <v>4</v>
      </c>
      <c r="C118" s="35" t="s">
        <v>7</v>
      </c>
      <c r="D118" s="22" t="s">
        <v>112</v>
      </c>
      <c r="E118" s="36" t="s">
        <v>85</v>
      </c>
      <c r="F118" s="74">
        <v>179.4</v>
      </c>
      <c r="G118" s="325"/>
      <c r="H118" s="311">
        <f>F118*G118</f>
        <v>0</v>
      </c>
    </row>
    <row r="119" spans="2:8" ht="52.5" customHeight="1" x14ac:dyDescent="0.35">
      <c r="B119" s="31">
        <v>5</v>
      </c>
      <c r="C119" s="35" t="s">
        <v>8</v>
      </c>
      <c r="D119" s="22" t="s">
        <v>86</v>
      </c>
      <c r="E119" s="36" t="s">
        <v>85</v>
      </c>
      <c r="F119" s="74">
        <v>140</v>
      </c>
      <c r="G119" s="325"/>
      <c r="H119" s="311">
        <f t="shared" ref="H119:H120" si="7">F119*G119</f>
        <v>0</v>
      </c>
    </row>
    <row r="120" spans="2:8" ht="33" customHeight="1" thickBot="1" x14ac:dyDescent="0.4">
      <c r="B120" s="31">
        <v>6</v>
      </c>
      <c r="C120" s="35" t="s">
        <v>9</v>
      </c>
      <c r="D120" s="22" t="s">
        <v>87</v>
      </c>
      <c r="E120" s="36" t="s">
        <v>88</v>
      </c>
      <c r="F120" s="74">
        <v>869.9</v>
      </c>
      <c r="G120" s="325"/>
      <c r="H120" s="311">
        <f t="shared" si="7"/>
        <v>0</v>
      </c>
    </row>
    <row r="121" spans="2:8" ht="19.5" thickBot="1" x14ac:dyDescent="0.4">
      <c r="B121" s="31"/>
      <c r="C121" s="11"/>
      <c r="D121" s="461" t="s">
        <v>215</v>
      </c>
      <c r="E121" s="462"/>
      <c r="F121" s="462"/>
      <c r="G121" s="462"/>
      <c r="H121" s="284">
        <f>SUM(H118:H120)</f>
        <v>0</v>
      </c>
    </row>
    <row r="122" spans="2:8" ht="18.75" x14ac:dyDescent="0.25">
      <c r="B122" s="31"/>
      <c r="C122" s="35"/>
      <c r="D122" s="399" t="s">
        <v>18</v>
      </c>
      <c r="E122" s="466"/>
      <c r="F122" s="466"/>
      <c r="G122" s="466"/>
      <c r="H122" s="467"/>
    </row>
    <row r="123" spans="2:8" ht="54.75" customHeight="1" x14ac:dyDescent="0.35">
      <c r="B123" s="31">
        <v>7</v>
      </c>
      <c r="C123" s="35" t="s">
        <v>10</v>
      </c>
      <c r="D123" s="48" t="s">
        <v>113</v>
      </c>
      <c r="E123" s="38" t="s">
        <v>83</v>
      </c>
      <c r="F123" s="67">
        <v>50</v>
      </c>
      <c r="G123" s="303"/>
      <c r="H123" s="285">
        <f>F123*G123</f>
        <v>0</v>
      </c>
    </row>
    <row r="124" spans="2:8" ht="53.25" customHeight="1" x14ac:dyDescent="0.35">
      <c r="B124" s="31">
        <v>8</v>
      </c>
      <c r="C124" s="35" t="s">
        <v>11</v>
      </c>
      <c r="D124" s="30" t="s">
        <v>114</v>
      </c>
      <c r="E124" s="38" t="s">
        <v>83</v>
      </c>
      <c r="F124" s="67">
        <v>5.5</v>
      </c>
      <c r="G124" s="303"/>
      <c r="H124" s="285">
        <f t="shared" ref="H124:H126" si="8">F124*G124</f>
        <v>0</v>
      </c>
    </row>
    <row r="125" spans="2:8" ht="34.5" customHeight="1" x14ac:dyDescent="0.35">
      <c r="B125" s="31">
        <v>9</v>
      </c>
      <c r="C125" s="35" t="s">
        <v>12</v>
      </c>
      <c r="D125" s="16" t="s">
        <v>115</v>
      </c>
      <c r="E125" s="38" t="s">
        <v>83</v>
      </c>
      <c r="F125" s="67">
        <v>3</v>
      </c>
      <c r="G125" s="303"/>
      <c r="H125" s="285">
        <f t="shared" si="8"/>
        <v>0</v>
      </c>
    </row>
    <row r="126" spans="2:8" ht="58.5" customHeight="1" thickBot="1" x14ac:dyDescent="0.4">
      <c r="B126" s="31">
        <v>10</v>
      </c>
      <c r="C126" s="35" t="s">
        <v>13</v>
      </c>
      <c r="D126" s="16" t="s">
        <v>116</v>
      </c>
      <c r="E126" s="38" t="s">
        <v>83</v>
      </c>
      <c r="F126" s="67">
        <v>3</v>
      </c>
      <c r="G126" s="303"/>
      <c r="H126" s="285">
        <f t="shared" si="8"/>
        <v>0</v>
      </c>
    </row>
    <row r="127" spans="2:8" ht="19.5" thickBot="1" x14ac:dyDescent="0.4">
      <c r="B127" s="31"/>
      <c r="C127" s="11"/>
      <c r="D127" s="461" t="s">
        <v>233</v>
      </c>
      <c r="E127" s="462"/>
      <c r="F127" s="462"/>
      <c r="G127" s="462"/>
      <c r="H127" s="284">
        <f>SUM(H123:H126)</f>
        <v>0</v>
      </c>
    </row>
    <row r="128" spans="2:8" ht="18.75" x14ac:dyDescent="0.25">
      <c r="B128" s="31"/>
      <c r="C128" s="35"/>
      <c r="D128" s="468" t="s">
        <v>234</v>
      </c>
      <c r="E128" s="469"/>
      <c r="F128" s="469"/>
      <c r="G128" s="469"/>
      <c r="H128" s="470"/>
    </row>
    <row r="129" spans="2:8" ht="51.75" customHeight="1" x14ac:dyDescent="0.35">
      <c r="B129" s="31">
        <v>11</v>
      </c>
      <c r="C129" s="17" t="s">
        <v>216</v>
      </c>
      <c r="D129" s="18" t="s">
        <v>117</v>
      </c>
      <c r="E129" s="71" t="s">
        <v>85</v>
      </c>
      <c r="F129" s="67">
        <v>235.9</v>
      </c>
      <c r="G129" s="303"/>
      <c r="H129" s="285">
        <f>F129*G129</f>
        <v>0</v>
      </c>
    </row>
    <row r="130" spans="2:8" ht="34.5" customHeight="1" x14ac:dyDescent="0.35">
      <c r="B130" s="31">
        <v>12</v>
      </c>
      <c r="C130" s="17" t="s">
        <v>217</v>
      </c>
      <c r="D130" s="16" t="s">
        <v>91</v>
      </c>
      <c r="E130" s="71" t="s">
        <v>88</v>
      </c>
      <c r="F130" s="67">
        <v>699</v>
      </c>
      <c r="G130" s="303"/>
      <c r="H130" s="285">
        <f>F130*G130</f>
        <v>0</v>
      </c>
    </row>
    <row r="131" spans="2:8" ht="52.5" customHeight="1" x14ac:dyDescent="0.35">
      <c r="B131" s="31">
        <v>13</v>
      </c>
      <c r="C131" s="17" t="s">
        <v>218</v>
      </c>
      <c r="D131" s="19" t="s">
        <v>92</v>
      </c>
      <c r="E131" s="72" t="s">
        <v>88</v>
      </c>
      <c r="F131" s="67">
        <v>699</v>
      </c>
      <c r="G131" s="303"/>
      <c r="H131" s="285">
        <f>F131*G131</f>
        <v>0</v>
      </c>
    </row>
    <row r="132" spans="2:8" ht="51" customHeight="1" thickBot="1" x14ac:dyDescent="0.4">
      <c r="B132" s="31">
        <v>14</v>
      </c>
      <c r="C132" s="17" t="s">
        <v>219</v>
      </c>
      <c r="D132" s="17" t="s">
        <v>93</v>
      </c>
      <c r="E132" s="72" t="s">
        <v>83</v>
      </c>
      <c r="F132" s="67">
        <v>278</v>
      </c>
      <c r="G132" s="303"/>
      <c r="H132" s="285">
        <f>F132*G132</f>
        <v>0</v>
      </c>
    </row>
    <row r="133" spans="2:8" ht="19.5" thickBot="1" x14ac:dyDescent="0.4">
      <c r="B133" s="31"/>
      <c r="C133" s="15"/>
      <c r="D133" s="437" t="s">
        <v>224</v>
      </c>
      <c r="E133" s="460"/>
      <c r="F133" s="460"/>
      <c r="G133" s="460"/>
      <c r="H133" s="284">
        <f>SUM(H129:H132)</f>
        <v>0</v>
      </c>
    </row>
    <row r="134" spans="2:8" ht="18.75" x14ac:dyDescent="0.25">
      <c r="B134" s="31"/>
      <c r="C134" s="34"/>
      <c r="D134" s="477" t="s">
        <v>19</v>
      </c>
      <c r="E134" s="478"/>
      <c r="F134" s="478"/>
      <c r="G134" s="478"/>
      <c r="H134" s="479"/>
    </row>
    <row r="135" spans="2:8" ht="33" customHeight="1" x14ac:dyDescent="0.35">
      <c r="B135" s="69">
        <v>15</v>
      </c>
      <c r="C135" s="15" t="s">
        <v>20</v>
      </c>
      <c r="D135" s="259" t="s">
        <v>118</v>
      </c>
      <c r="E135" s="36" t="s">
        <v>88</v>
      </c>
      <c r="F135" s="67">
        <f>2*20*0.1</f>
        <v>4</v>
      </c>
      <c r="G135" s="303"/>
      <c r="H135" s="285">
        <f>F135*G135</f>
        <v>0</v>
      </c>
    </row>
    <row r="136" spans="2:8" ht="51.75" customHeight="1" x14ac:dyDescent="0.35">
      <c r="B136" s="12">
        <v>16</v>
      </c>
      <c r="C136" s="15" t="s">
        <v>21</v>
      </c>
      <c r="D136" s="22" t="s">
        <v>94</v>
      </c>
      <c r="E136" s="38" t="s">
        <v>88</v>
      </c>
      <c r="F136" s="67">
        <f>(136 -2*20-2*3.5)*0.5</f>
        <v>44.5</v>
      </c>
      <c r="G136" s="303"/>
      <c r="H136" s="285">
        <f t="shared" ref="H136:H139" si="9">F136*G136</f>
        <v>0</v>
      </c>
    </row>
    <row r="137" spans="2:8" ht="36.75" customHeight="1" x14ac:dyDescent="0.35">
      <c r="B137" s="12">
        <v>17</v>
      </c>
      <c r="C137" s="15" t="s">
        <v>22</v>
      </c>
      <c r="D137" s="180" t="s">
        <v>119</v>
      </c>
      <c r="E137" s="64" t="s">
        <v>88</v>
      </c>
      <c r="F137" s="67">
        <f>7*3*0.5</f>
        <v>10.5</v>
      </c>
      <c r="G137" s="303"/>
      <c r="H137" s="285">
        <f t="shared" si="9"/>
        <v>0</v>
      </c>
    </row>
    <row r="138" spans="2:8" ht="55.5" customHeight="1" x14ac:dyDescent="0.35">
      <c r="B138" s="69">
        <v>18</v>
      </c>
      <c r="C138" s="15" t="s">
        <v>23</v>
      </c>
      <c r="D138" s="180" t="s">
        <v>95</v>
      </c>
      <c r="E138" s="36" t="s">
        <v>61</v>
      </c>
      <c r="F138" s="67">
        <v>6</v>
      </c>
      <c r="G138" s="303"/>
      <c r="H138" s="285">
        <f t="shared" si="9"/>
        <v>0</v>
      </c>
    </row>
    <row r="139" spans="2:8" ht="38.25" customHeight="1" thickBot="1" x14ac:dyDescent="0.4">
      <c r="B139" s="12">
        <v>19</v>
      </c>
      <c r="C139" s="15" t="s">
        <v>24</v>
      </c>
      <c r="D139" s="180" t="s">
        <v>96</v>
      </c>
      <c r="E139" s="36" t="s">
        <v>61</v>
      </c>
      <c r="F139" s="67">
        <v>6</v>
      </c>
      <c r="G139" s="303"/>
      <c r="H139" s="285">
        <f t="shared" si="9"/>
        <v>0</v>
      </c>
    </row>
    <row r="140" spans="2:8" ht="19.5" thickBot="1" x14ac:dyDescent="0.4">
      <c r="B140" s="31"/>
      <c r="C140" s="15"/>
      <c r="D140" s="437" t="s">
        <v>225</v>
      </c>
      <c r="E140" s="460"/>
      <c r="F140" s="460"/>
      <c r="G140" s="460"/>
      <c r="H140" s="284">
        <f>SUM(H135:H139)</f>
        <v>0</v>
      </c>
    </row>
    <row r="141" spans="2:8" ht="18.75" x14ac:dyDescent="0.25">
      <c r="B141" s="31"/>
      <c r="C141" s="34"/>
      <c r="D141" s="477" t="s">
        <v>226</v>
      </c>
      <c r="E141" s="478"/>
      <c r="F141" s="478"/>
      <c r="G141" s="478"/>
      <c r="H141" s="479"/>
    </row>
    <row r="142" spans="2:8" ht="52.5" customHeight="1" x14ac:dyDescent="0.35">
      <c r="B142" s="69"/>
      <c r="C142" s="15"/>
      <c r="D142" s="260" t="s">
        <v>120</v>
      </c>
      <c r="E142" s="36"/>
      <c r="F142" s="67"/>
      <c r="G142" s="303"/>
      <c r="H142" s="285"/>
    </row>
    <row r="143" spans="2:8" ht="55.5" customHeight="1" x14ac:dyDescent="0.35">
      <c r="B143" s="12">
        <v>20</v>
      </c>
      <c r="C143" s="15" t="s">
        <v>211</v>
      </c>
      <c r="D143" s="22" t="s">
        <v>121</v>
      </c>
      <c r="E143" s="38" t="s">
        <v>83</v>
      </c>
      <c r="F143" s="67">
        <v>340</v>
      </c>
      <c r="G143" s="303"/>
      <c r="H143" s="285">
        <f>F143*G143</f>
        <v>0</v>
      </c>
    </row>
    <row r="144" spans="2:8" ht="76.5" customHeight="1" x14ac:dyDescent="0.35">
      <c r="B144" s="69">
        <v>21</v>
      </c>
      <c r="C144" s="15" t="s">
        <v>246</v>
      </c>
      <c r="D144" s="180" t="s">
        <v>99</v>
      </c>
      <c r="E144" s="64" t="s">
        <v>83</v>
      </c>
      <c r="F144" s="67">
        <v>340</v>
      </c>
      <c r="G144" s="303"/>
      <c r="H144" s="285">
        <f t="shared" ref="H144:H153" si="10">F144*G144</f>
        <v>0</v>
      </c>
    </row>
    <row r="145" spans="2:8" ht="52.5" customHeight="1" x14ac:dyDescent="0.35">
      <c r="B145" s="12">
        <v>22</v>
      </c>
      <c r="C145" s="15" t="s">
        <v>259</v>
      </c>
      <c r="D145" s="180" t="s">
        <v>100</v>
      </c>
      <c r="E145" s="64" t="s">
        <v>83</v>
      </c>
      <c r="F145" s="67">
        <v>340</v>
      </c>
      <c r="G145" s="303"/>
      <c r="H145" s="285">
        <f t="shared" si="10"/>
        <v>0</v>
      </c>
    </row>
    <row r="146" spans="2:8" ht="55.5" customHeight="1" x14ac:dyDescent="0.35">
      <c r="B146" s="69">
        <v>23</v>
      </c>
      <c r="C146" s="15" t="s">
        <v>260</v>
      </c>
      <c r="D146" s="180" t="s">
        <v>122</v>
      </c>
      <c r="E146" s="64" t="s">
        <v>61</v>
      </c>
      <c r="F146" s="67">
        <v>6</v>
      </c>
      <c r="G146" s="303"/>
      <c r="H146" s="285">
        <f t="shared" si="10"/>
        <v>0</v>
      </c>
    </row>
    <row r="147" spans="2:8" ht="57.75" customHeight="1" x14ac:dyDescent="0.35">
      <c r="B147" s="12">
        <v>24</v>
      </c>
      <c r="C147" s="15" t="s">
        <v>261</v>
      </c>
      <c r="D147" s="180" t="s">
        <v>102</v>
      </c>
      <c r="E147" s="64" t="s">
        <v>61</v>
      </c>
      <c r="F147" s="67">
        <v>6</v>
      </c>
      <c r="G147" s="303"/>
      <c r="H147" s="285">
        <f t="shared" si="10"/>
        <v>0</v>
      </c>
    </row>
    <row r="148" spans="2:8" ht="132.75" customHeight="1" x14ac:dyDescent="0.35">
      <c r="B148" s="69">
        <v>25</v>
      </c>
      <c r="C148" s="15" t="s">
        <v>262</v>
      </c>
      <c r="D148" s="180" t="s">
        <v>103</v>
      </c>
      <c r="E148" s="64" t="s">
        <v>61</v>
      </c>
      <c r="F148" s="67">
        <v>1</v>
      </c>
      <c r="G148" s="303"/>
      <c r="H148" s="285">
        <f t="shared" si="10"/>
        <v>0</v>
      </c>
    </row>
    <row r="149" spans="2:8" ht="69.75" customHeight="1" x14ac:dyDescent="0.35">
      <c r="B149" s="12">
        <v>26</v>
      </c>
      <c r="C149" s="15" t="s">
        <v>263</v>
      </c>
      <c r="D149" s="180" t="s">
        <v>104</v>
      </c>
      <c r="E149" s="64" t="s">
        <v>85</v>
      </c>
      <c r="F149" s="67">
        <v>140</v>
      </c>
      <c r="G149" s="303"/>
      <c r="H149" s="285">
        <f t="shared" si="10"/>
        <v>0</v>
      </c>
    </row>
    <row r="150" spans="2:8" ht="56.25" customHeight="1" x14ac:dyDescent="0.35">
      <c r="B150" s="69">
        <v>27</v>
      </c>
      <c r="C150" s="15" t="s">
        <v>264</v>
      </c>
      <c r="D150" s="180" t="s">
        <v>123</v>
      </c>
      <c r="E150" s="64" t="s">
        <v>83</v>
      </c>
      <c r="F150" s="67">
        <v>340</v>
      </c>
      <c r="G150" s="303"/>
      <c r="H150" s="285">
        <f t="shared" si="10"/>
        <v>0</v>
      </c>
    </row>
    <row r="151" spans="2:8" ht="78.75" customHeight="1" x14ac:dyDescent="0.35">
      <c r="B151" s="12">
        <v>28</v>
      </c>
      <c r="C151" s="15" t="s">
        <v>265</v>
      </c>
      <c r="D151" s="180" t="s">
        <v>106</v>
      </c>
      <c r="E151" s="64" t="s">
        <v>83</v>
      </c>
      <c r="F151" s="67">
        <v>340</v>
      </c>
      <c r="G151" s="303"/>
      <c r="H151" s="285">
        <f t="shared" si="10"/>
        <v>0</v>
      </c>
    </row>
    <row r="152" spans="2:8" ht="54.75" customHeight="1" x14ac:dyDescent="0.35">
      <c r="B152" s="69">
        <v>29</v>
      </c>
      <c r="C152" s="15" t="s">
        <v>266</v>
      </c>
      <c r="D152" s="180" t="s">
        <v>107</v>
      </c>
      <c r="E152" s="64" t="s">
        <v>61</v>
      </c>
      <c r="F152" s="67">
        <v>8</v>
      </c>
      <c r="G152" s="303"/>
      <c r="H152" s="285">
        <f t="shared" si="10"/>
        <v>0</v>
      </c>
    </row>
    <row r="153" spans="2:8" ht="138" customHeight="1" thickBot="1" x14ac:dyDescent="0.4">
      <c r="B153" s="12">
        <v>30</v>
      </c>
      <c r="C153" s="15" t="s">
        <v>267</v>
      </c>
      <c r="D153" s="180" t="s">
        <v>124</v>
      </c>
      <c r="E153" s="64" t="s">
        <v>61</v>
      </c>
      <c r="F153" s="67">
        <v>1</v>
      </c>
      <c r="G153" s="303"/>
      <c r="H153" s="285">
        <f t="shared" si="10"/>
        <v>0</v>
      </c>
    </row>
    <row r="154" spans="2:8" ht="19.5" thickBot="1" x14ac:dyDescent="0.4">
      <c r="B154" s="31"/>
      <c r="C154" s="15"/>
      <c r="D154" s="437" t="s">
        <v>227</v>
      </c>
      <c r="E154" s="460"/>
      <c r="F154" s="460"/>
      <c r="G154" s="460"/>
      <c r="H154" s="284">
        <f>SUM(H143:H153)</f>
        <v>0</v>
      </c>
    </row>
    <row r="155" spans="2:8" ht="28.5" customHeight="1" x14ac:dyDescent="0.35">
      <c r="B155" s="80"/>
      <c r="C155" s="39"/>
      <c r="D155" s="496" t="s">
        <v>46</v>
      </c>
      <c r="E155" s="497"/>
      <c r="F155" s="497"/>
      <c r="G155" s="498"/>
      <c r="H155" s="312"/>
    </row>
    <row r="156" spans="2:8" ht="28.5" customHeight="1" x14ac:dyDescent="0.35">
      <c r="B156" s="197"/>
      <c r="C156" s="198"/>
      <c r="D156" s="181" t="s">
        <v>399</v>
      </c>
      <c r="E156" s="182"/>
      <c r="F156" s="76"/>
      <c r="G156" s="326"/>
      <c r="H156" s="313">
        <f>H111</f>
        <v>0</v>
      </c>
    </row>
    <row r="157" spans="2:8" ht="20.100000000000001" customHeight="1" x14ac:dyDescent="0.35">
      <c r="B157" s="81"/>
      <c r="C157" s="34"/>
      <c r="D157" s="40" t="s">
        <v>16</v>
      </c>
      <c r="E157" s="57"/>
      <c r="F157" s="76"/>
      <c r="G157" s="326"/>
      <c r="H157" s="314">
        <f>H116</f>
        <v>0</v>
      </c>
    </row>
    <row r="158" spans="2:8" ht="20.100000000000001" customHeight="1" x14ac:dyDescent="0.35">
      <c r="B158" s="82"/>
      <c r="C158" s="41"/>
      <c r="D158" s="40" t="s">
        <v>34</v>
      </c>
      <c r="E158" s="57"/>
      <c r="F158" s="76"/>
      <c r="G158" s="326"/>
      <c r="H158" s="314">
        <f>H121</f>
        <v>0</v>
      </c>
    </row>
    <row r="159" spans="2:8" ht="20.100000000000001" customHeight="1" x14ac:dyDescent="0.35">
      <c r="B159" s="82"/>
      <c r="C159" s="41"/>
      <c r="D159" s="40" t="s">
        <v>35</v>
      </c>
      <c r="E159" s="57"/>
      <c r="F159" s="76"/>
      <c r="G159" s="326"/>
      <c r="H159" s="314">
        <f>H127</f>
        <v>0</v>
      </c>
    </row>
    <row r="160" spans="2:8" ht="20.100000000000001" customHeight="1" x14ac:dyDescent="0.35">
      <c r="B160" s="83"/>
      <c r="C160" s="42"/>
      <c r="D160" s="481" t="s">
        <v>36</v>
      </c>
      <c r="E160" s="482"/>
      <c r="F160" s="482"/>
      <c r="G160" s="483"/>
      <c r="H160" s="314">
        <f>H133</f>
        <v>0</v>
      </c>
    </row>
    <row r="161" spans="2:9" ht="20.100000000000001" customHeight="1" x14ac:dyDescent="0.35">
      <c r="B161" s="83"/>
      <c r="C161" s="42"/>
      <c r="D161" s="481" t="s">
        <v>37</v>
      </c>
      <c r="E161" s="482"/>
      <c r="F161" s="482"/>
      <c r="G161" s="483"/>
      <c r="H161" s="314">
        <f>H140</f>
        <v>0</v>
      </c>
    </row>
    <row r="162" spans="2:9" ht="20.100000000000001" customHeight="1" thickBot="1" x14ac:dyDescent="0.4">
      <c r="B162" s="84"/>
      <c r="C162" s="43"/>
      <c r="D162" s="484" t="s">
        <v>228</v>
      </c>
      <c r="E162" s="485"/>
      <c r="F162" s="485"/>
      <c r="G162" s="486"/>
      <c r="H162" s="315">
        <f>H154</f>
        <v>0</v>
      </c>
    </row>
    <row r="163" spans="2:9" ht="29.25" customHeight="1" thickBot="1" x14ac:dyDescent="0.4">
      <c r="B163" s="201"/>
      <c r="C163" s="200"/>
      <c r="D163" s="487" t="s">
        <v>248</v>
      </c>
      <c r="E163" s="488"/>
      <c r="F163" s="488" t="s">
        <v>17</v>
      </c>
      <c r="G163" s="489"/>
      <c r="H163" s="316">
        <f>SUM(H156:H162)</f>
        <v>0</v>
      </c>
    </row>
    <row r="164" spans="2:9" ht="19.5" thickBot="1" x14ac:dyDescent="0.4">
      <c r="B164" s="87"/>
      <c r="C164" s="50"/>
      <c r="D164" s="49"/>
      <c r="E164" s="51"/>
      <c r="F164" s="77"/>
      <c r="G164" s="328"/>
      <c r="H164" s="318"/>
    </row>
    <row r="165" spans="2:9" ht="90" customHeight="1" thickBot="1" x14ac:dyDescent="0.3">
      <c r="B165" s="474" t="s">
        <v>354</v>
      </c>
      <c r="C165" s="475"/>
      <c r="D165" s="475"/>
      <c r="E165" s="475"/>
      <c r="F165" s="475"/>
      <c r="G165" s="475"/>
      <c r="H165" s="476"/>
      <c r="I165" s="89"/>
    </row>
    <row r="166" spans="2:9" ht="35.1" customHeight="1" thickBot="1" x14ac:dyDescent="0.3">
      <c r="B166" s="452" t="s">
        <v>212</v>
      </c>
      <c r="C166" s="453"/>
      <c r="D166" s="453"/>
      <c r="E166" s="453"/>
      <c r="F166" s="453"/>
      <c r="G166" s="453"/>
      <c r="H166" s="454"/>
      <c r="I166" s="90"/>
    </row>
    <row r="167" spans="2:9" ht="28.5" customHeight="1" x14ac:dyDescent="0.25">
      <c r="B167" s="490" t="s">
        <v>242</v>
      </c>
      <c r="C167" s="491"/>
      <c r="D167" s="491"/>
      <c r="E167" s="491"/>
      <c r="F167" s="491"/>
      <c r="G167" s="491"/>
      <c r="H167" s="492"/>
    </row>
    <row r="168" spans="2:9" ht="26.25" customHeight="1" x14ac:dyDescent="0.25">
      <c r="B168" s="214"/>
      <c r="C168" s="215"/>
      <c r="D168" s="455" t="s">
        <v>269</v>
      </c>
      <c r="E168" s="456"/>
      <c r="F168" s="456"/>
      <c r="G168" s="456"/>
      <c r="H168" s="457"/>
      <c r="I168" s="91"/>
    </row>
    <row r="169" spans="2:9" ht="81.75" customHeight="1" x14ac:dyDescent="0.25">
      <c r="B169" s="92"/>
      <c r="C169" s="216" t="s">
        <v>270</v>
      </c>
      <c r="D169" s="396" t="s">
        <v>373</v>
      </c>
      <c r="E169" s="458"/>
      <c r="F169" s="458"/>
      <c r="G169" s="458"/>
      <c r="H169" s="459"/>
      <c r="I169" s="217"/>
    </row>
    <row r="170" spans="2:9" ht="178.5" customHeight="1" x14ac:dyDescent="0.25">
      <c r="B170" s="92"/>
      <c r="C170" s="216" t="s">
        <v>271</v>
      </c>
      <c r="D170" s="396" t="s">
        <v>374</v>
      </c>
      <c r="E170" s="397"/>
      <c r="F170" s="397"/>
      <c r="G170" s="397"/>
      <c r="H170" s="398"/>
      <c r="I170" s="217"/>
    </row>
    <row r="171" spans="2:9" ht="111" customHeight="1" x14ac:dyDescent="0.25">
      <c r="B171" s="218"/>
      <c r="C171" s="219" t="s">
        <v>273</v>
      </c>
      <c r="D171" s="391" t="s">
        <v>375</v>
      </c>
      <c r="E171" s="391"/>
      <c r="F171" s="391"/>
      <c r="G171" s="391"/>
      <c r="H171" s="392"/>
      <c r="I171" s="93"/>
    </row>
    <row r="172" spans="2:9" s="7" customFormat="1" ht="91.5" customHeight="1" x14ac:dyDescent="0.25">
      <c r="B172" s="174"/>
      <c r="C172" s="220" t="s">
        <v>274</v>
      </c>
      <c r="D172" s="391" t="s">
        <v>272</v>
      </c>
      <c r="E172" s="391"/>
      <c r="F172" s="391"/>
      <c r="G172" s="391"/>
      <c r="H172" s="392"/>
      <c r="I172" s="93"/>
    </row>
    <row r="173" spans="2:9" ht="191.25" customHeight="1" x14ac:dyDescent="0.25">
      <c r="B173" s="221"/>
      <c r="C173" s="219" t="s">
        <v>275</v>
      </c>
      <c r="D173" s="391" t="s">
        <v>376</v>
      </c>
      <c r="E173" s="391"/>
      <c r="F173" s="391"/>
      <c r="G173" s="391"/>
      <c r="H173" s="392"/>
      <c r="I173" s="93"/>
    </row>
    <row r="174" spans="2:9" ht="111.75" customHeight="1" x14ac:dyDescent="0.25">
      <c r="B174" s="221"/>
      <c r="C174" s="219" t="s">
        <v>276</v>
      </c>
      <c r="D174" s="391" t="s">
        <v>377</v>
      </c>
      <c r="E174" s="391"/>
      <c r="F174" s="391"/>
      <c r="G174" s="391"/>
      <c r="H174" s="392"/>
      <c r="I174" s="93"/>
    </row>
    <row r="175" spans="2:9" ht="53.25" customHeight="1" x14ac:dyDescent="0.25">
      <c r="B175" s="221"/>
      <c r="C175" s="219" t="s">
        <v>277</v>
      </c>
      <c r="D175" s="391" t="s">
        <v>378</v>
      </c>
      <c r="E175" s="391"/>
      <c r="F175" s="391"/>
      <c r="G175" s="391"/>
      <c r="H175" s="392"/>
      <c r="I175" s="93"/>
    </row>
    <row r="176" spans="2:9" ht="95.25" customHeight="1" x14ac:dyDescent="0.35">
      <c r="B176" s="221"/>
      <c r="C176" s="219" t="s">
        <v>278</v>
      </c>
      <c r="D176" s="396" t="s">
        <v>379</v>
      </c>
      <c r="E176" s="397"/>
      <c r="F176" s="397"/>
      <c r="G176" s="397"/>
      <c r="H176" s="398"/>
      <c r="I176" s="94"/>
    </row>
    <row r="177" spans="2:9" ht="94.5" customHeight="1" x14ac:dyDescent="0.25">
      <c r="B177" s="221"/>
      <c r="C177" s="222" t="s">
        <v>279</v>
      </c>
      <c r="D177" s="391" t="s">
        <v>380</v>
      </c>
      <c r="E177" s="391"/>
      <c r="F177" s="391"/>
      <c r="G177" s="391"/>
      <c r="H177" s="392"/>
      <c r="I177" s="93"/>
    </row>
    <row r="178" spans="2:9" ht="83.25" customHeight="1" x14ac:dyDescent="0.25">
      <c r="B178" s="223"/>
      <c r="C178" s="219" t="s">
        <v>280</v>
      </c>
      <c r="D178" s="493" t="s">
        <v>400</v>
      </c>
      <c r="E178" s="494"/>
      <c r="F178" s="494"/>
      <c r="G178" s="494"/>
      <c r="H178" s="495"/>
      <c r="I178" s="95"/>
    </row>
    <row r="179" spans="2:9" ht="226.5" customHeight="1" x14ac:dyDescent="0.25">
      <c r="B179" s="221"/>
      <c r="C179" s="219" t="s">
        <v>281</v>
      </c>
      <c r="D179" s="391" t="s">
        <v>382</v>
      </c>
      <c r="E179" s="391"/>
      <c r="F179" s="391"/>
      <c r="G179" s="391"/>
      <c r="H179" s="392"/>
      <c r="I179" s="93"/>
    </row>
    <row r="180" spans="2:9" ht="189" customHeight="1" x14ac:dyDescent="0.25">
      <c r="B180" s="221"/>
      <c r="C180" s="219" t="s">
        <v>282</v>
      </c>
      <c r="D180" s="396" t="s">
        <v>383</v>
      </c>
      <c r="E180" s="397"/>
      <c r="F180" s="397"/>
      <c r="G180" s="397"/>
      <c r="H180" s="398"/>
      <c r="I180" s="93"/>
    </row>
    <row r="181" spans="2:9" ht="134.25" customHeight="1" x14ac:dyDescent="0.25">
      <c r="B181" s="221"/>
      <c r="C181" s="219" t="s">
        <v>283</v>
      </c>
      <c r="D181" s="396" t="s">
        <v>384</v>
      </c>
      <c r="E181" s="397"/>
      <c r="F181" s="397"/>
      <c r="G181" s="397"/>
      <c r="H181" s="398"/>
      <c r="I181" s="93"/>
    </row>
    <row r="182" spans="2:9" s="7" customFormat="1" ht="91.5" customHeight="1" x14ac:dyDescent="0.25">
      <c r="B182" s="224"/>
      <c r="C182" s="225" t="s">
        <v>385</v>
      </c>
      <c r="D182" s="396" t="s">
        <v>386</v>
      </c>
      <c r="E182" s="397"/>
      <c r="F182" s="397"/>
      <c r="G182" s="397"/>
      <c r="H182" s="398"/>
      <c r="I182" s="93"/>
    </row>
    <row r="183" spans="2:9" ht="99" customHeight="1" thickBot="1" x14ac:dyDescent="0.3">
      <c r="B183" s="226"/>
      <c r="C183" s="227" t="s">
        <v>387</v>
      </c>
      <c r="D183" s="402" t="s">
        <v>388</v>
      </c>
      <c r="E183" s="402"/>
      <c r="F183" s="402"/>
      <c r="G183" s="402"/>
      <c r="H183" s="403"/>
      <c r="I183" s="93"/>
    </row>
    <row r="184" spans="2:9" ht="22.5" customHeight="1" thickBot="1" x14ac:dyDescent="0.3">
      <c r="B184" s="257"/>
      <c r="C184" s="258"/>
      <c r="D184" s="211"/>
      <c r="E184" s="211"/>
      <c r="F184" s="211"/>
      <c r="G184" s="299"/>
      <c r="H184" s="293"/>
      <c r="I184" s="93"/>
    </row>
    <row r="185" spans="2:9" ht="65.25" customHeight="1" x14ac:dyDescent="0.25">
      <c r="B185" s="255" t="s">
        <v>0</v>
      </c>
      <c r="C185" s="229" t="s">
        <v>1</v>
      </c>
      <c r="D185" s="256" t="s">
        <v>2</v>
      </c>
      <c r="E185" s="252" t="s">
        <v>230</v>
      </c>
      <c r="F185" s="231" t="s">
        <v>231</v>
      </c>
      <c r="G185" s="300" t="s">
        <v>3</v>
      </c>
      <c r="H185" s="294" t="s">
        <v>232</v>
      </c>
      <c r="I185" s="93"/>
    </row>
    <row r="186" spans="2:9" s="188" customFormat="1" ht="26.25" customHeight="1" x14ac:dyDescent="0.25">
      <c r="B186" s="232">
        <v>1</v>
      </c>
      <c r="C186" s="233">
        <v>2</v>
      </c>
      <c r="D186" s="234">
        <v>3</v>
      </c>
      <c r="E186" s="233">
        <v>4</v>
      </c>
      <c r="F186" s="235">
        <v>5</v>
      </c>
      <c r="G186" s="301">
        <v>6</v>
      </c>
      <c r="H186" s="297">
        <v>7</v>
      </c>
      <c r="I186" s="298"/>
    </row>
    <row r="187" spans="2:9" ht="21" customHeight="1" x14ac:dyDescent="0.35">
      <c r="B187" s="236"/>
      <c r="C187" s="237"/>
      <c r="D187" s="208" t="s">
        <v>389</v>
      </c>
      <c r="E187" s="238"/>
      <c r="F187" s="239"/>
      <c r="G187" s="302"/>
      <c r="H187" s="282"/>
      <c r="I187" s="93"/>
    </row>
    <row r="188" spans="2:9" ht="56.25" customHeight="1" x14ac:dyDescent="0.35">
      <c r="B188" s="240"/>
      <c r="C188" s="114">
        <v>0.1</v>
      </c>
      <c r="D188" s="22" t="s">
        <v>390</v>
      </c>
      <c r="E188" s="241" t="s">
        <v>268</v>
      </c>
      <c r="F188" s="242">
        <v>1</v>
      </c>
      <c r="G188" s="310"/>
      <c r="H188" s="283">
        <f>F188*G188</f>
        <v>0</v>
      </c>
      <c r="I188" s="93"/>
    </row>
    <row r="189" spans="2:9" ht="41.45" customHeight="1" x14ac:dyDescent="0.35">
      <c r="B189" s="240"/>
      <c r="C189" s="114">
        <v>0.2</v>
      </c>
      <c r="D189" s="22" t="s">
        <v>391</v>
      </c>
      <c r="E189" s="241" t="s">
        <v>268</v>
      </c>
      <c r="F189" s="242">
        <v>1</v>
      </c>
      <c r="G189" s="310"/>
      <c r="H189" s="283">
        <f t="shared" ref="H189:H195" si="11">F189*G189</f>
        <v>0</v>
      </c>
      <c r="I189" s="93"/>
    </row>
    <row r="190" spans="2:9" ht="53.25" customHeight="1" x14ac:dyDescent="0.35">
      <c r="B190" s="240"/>
      <c r="C190" s="114">
        <v>0.3</v>
      </c>
      <c r="D190" s="22" t="s">
        <v>392</v>
      </c>
      <c r="E190" s="241" t="s">
        <v>268</v>
      </c>
      <c r="F190" s="242">
        <v>1</v>
      </c>
      <c r="G190" s="310"/>
      <c r="H190" s="283">
        <f t="shared" si="11"/>
        <v>0</v>
      </c>
      <c r="I190" s="93"/>
    </row>
    <row r="191" spans="2:9" ht="41.45" customHeight="1" x14ac:dyDescent="0.35">
      <c r="B191" s="240"/>
      <c r="C191" s="114">
        <v>0.4</v>
      </c>
      <c r="D191" s="22" t="s">
        <v>393</v>
      </c>
      <c r="E191" s="241" t="s">
        <v>268</v>
      </c>
      <c r="F191" s="242">
        <v>1</v>
      </c>
      <c r="G191" s="310"/>
      <c r="H191" s="283">
        <f t="shared" si="11"/>
        <v>0</v>
      </c>
      <c r="I191" s="93"/>
    </row>
    <row r="192" spans="2:9" ht="41.45" customHeight="1" x14ac:dyDescent="0.35">
      <c r="B192" s="240"/>
      <c r="C192" s="114">
        <v>0.5</v>
      </c>
      <c r="D192" s="22" t="s">
        <v>394</v>
      </c>
      <c r="E192" s="241" t="s">
        <v>268</v>
      </c>
      <c r="F192" s="61">
        <v>1</v>
      </c>
      <c r="G192" s="310"/>
      <c r="H192" s="283">
        <f t="shared" si="11"/>
        <v>0</v>
      </c>
      <c r="I192" s="93"/>
    </row>
    <row r="193" spans="2:9" ht="57" customHeight="1" x14ac:dyDescent="0.35">
      <c r="B193" s="240"/>
      <c r="C193" s="114">
        <v>0.6</v>
      </c>
      <c r="D193" s="22" t="s">
        <v>395</v>
      </c>
      <c r="E193" s="241" t="s">
        <v>268</v>
      </c>
      <c r="F193" s="61">
        <v>1</v>
      </c>
      <c r="G193" s="310"/>
      <c r="H193" s="283">
        <f t="shared" si="11"/>
        <v>0</v>
      </c>
      <c r="I193" s="93"/>
    </row>
    <row r="194" spans="2:9" ht="60" customHeight="1" x14ac:dyDescent="0.35">
      <c r="B194" s="240"/>
      <c r="C194" s="114">
        <v>0.7</v>
      </c>
      <c r="D194" s="22" t="s">
        <v>396</v>
      </c>
      <c r="E194" s="241" t="s">
        <v>268</v>
      </c>
      <c r="F194" s="61">
        <v>1</v>
      </c>
      <c r="G194" s="310"/>
      <c r="H194" s="283">
        <f t="shared" si="11"/>
        <v>0</v>
      </c>
      <c r="I194" s="93"/>
    </row>
    <row r="195" spans="2:9" ht="57.75" customHeight="1" thickBot="1" x14ac:dyDescent="0.4">
      <c r="B195" s="240"/>
      <c r="C195" s="114">
        <v>0.8</v>
      </c>
      <c r="D195" s="22" t="s">
        <v>397</v>
      </c>
      <c r="E195" s="241" t="s">
        <v>268</v>
      </c>
      <c r="F195" s="61">
        <v>1</v>
      </c>
      <c r="G195" s="310"/>
      <c r="H195" s="283">
        <f t="shared" si="11"/>
        <v>0</v>
      </c>
      <c r="I195" s="93"/>
    </row>
    <row r="196" spans="2:9" ht="30" customHeight="1" thickBot="1" x14ac:dyDescent="0.4">
      <c r="B196" s="393" t="s">
        <v>398</v>
      </c>
      <c r="C196" s="394"/>
      <c r="D196" s="394"/>
      <c r="E196" s="394"/>
      <c r="F196" s="394"/>
      <c r="G196" s="395"/>
      <c r="H196" s="284">
        <f>SUM(H188:H195)</f>
        <v>0</v>
      </c>
    </row>
    <row r="197" spans="2:9" ht="18.75" x14ac:dyDescent="0.25">
      <c r="B197" s="31"/>
      <c r="C197" s="34"/>
      <c r="D197" s="477" t="s">
        <v>4</v>
      </c>
      <c r="E197" s="478"/>
      <c r="F197" s="478"/>
      <c r="G197" s="478"/>
      <c r="H197" s="479"/>
    </row>
    <row r="198" spans="2:9" ht="53.25" customHeight="1" x14ac:dyDescent="0.35">
      <c r="B198" s="31">
        <v>1</v>
      </c>
      <c r="C198" s="11" t="s">
        <v>5</v>
      </c>
      <c r="D198" s="180" t="s">
        <v>109</v>
      </c>
      <c r="E198" s="64" t="s">
        <v>81</v>
      </c>
      <c r="F198" s="67">
        <f>(263.09+4.99+4.05)/1000</f>
        <v>0.27212999999999998</v>
      </c>
      <c r="G198" s="303"/>
      <c r="H198" s="285">
        <f>F198*G198</f>
        <v>0</v>
      </c>
    </row>
    <row r="199" spans="2:9" ht="52.5" customHeight="1" thickBot="1" x14ac:dyDescent="0.4">
      <c r="B199" s="31">
        <v>2</v>
      </c>
      <c r="C199" s="11" t="s">
        <v>6</v>
      </c>
      <c r="D199" s="180" t="s">
        <v>125</v>
      </c>
      <c r="E199" s="64" t="s">
        <v>83</v>
      </c>
      <c r="F199" s="67">
        <v>10</v>
      </c>
      <c r="G199" s="303"/>
      <c r="H199" s="285">
        <f>F199*G199</f>
        <v>0</v>
      </c>
    </row>
    <row r="200" spans="2:9" ht="19.5" thickBot="1" x14ac:dyDescent="0.4">
      <c r="B200" s="31"/>
      <c r="C200" s="15"/>
      <c r="D200" s="437" t="s">
        <v>214</v>
      </c>
      <c r="E200" s="480"/>
      <c r="F200" s="480"/>
      <c r="G200" s="480"/>
      <c r="H200" s="284">
        <f>SUM(H198:H199)</f>
        <v>0</v>
      </c>
    </row>
    <row r="201" spans="2:9" ht="18.75" x14ac:dyDescent="0.25">
      <c r="B201" s="31"/>
      <c r="C201" s="34"/>
      <c r="D201" s="477" t="s">
        <v>25</v>
      </c>
      <c r="E201" s="478"/>
      <c r="F201" s="478"/>
      <c r="G201" s="478"/>
      <c r="H201" s="479"/>
    </row>
    <row r="202" spans="2:9" ht="51" customHeight="1" x14ac:dyDescent="0.35">
      <c r="B202" s="31">
        <v>3</v>
      </c>
      <c r="C202" s="35" t="s">
        <v>7</v>
      </c>
      <c r="D202" s="22" t="s">
        <v>112</v>
      </c>
      <c r="E202" s="36" t="s">
        <v>85</v>
      </c>
      <c r="F202" s="74">
        <v>250.5</v>
      </c>
      <c r="G202" s="325"/>
      <c r="H202" s="311">
        <f>F202*G202</f>
        <v>0</v>
      </c>
    </row>
    <row r="203" spans="2:9" ht="33.75" customHeight="1" x14ac:dyDescent="0.35">
      <c r="B203" s="31">
        <v>4</v>
      </c>
      <c r="C203" s="35" t="s">
        <v>8</v>
      </c>
      <c r="D203" s="37" t="s">
        <v>86</v>
      </c>
      <c r="E203" s="36" t="s">
        <v>85</v>
      </c>
      <c r="F203" s="74">
        <v>147.6</v>
      </c>
      <c r="G203" s="325"/>
      <c r="H203" s="311">
        <f t="shared" ref="H203:H204" si="12">F203*G203</f>
        <v>0</v>
      </c>
    </row>
    <row r="204" spans="2:9" ht="33" customHeight="1" thickBot="1" x14ac:dyDescent="0.4">
      <c r="B204" s="31">
        <v>5</v>
      </c>
      <c r="C204" s="35" t="s">
        <v>9</v>
      </c>
      <c r="D204" s="22" t="s">
        <v>87</v>
      </c>
      <c r="E204" s="36" t="s">
        <v>88</v>
      </c>
      <c r="F204" s="74">
        <v>1252.7</v>
      </c>
      <c r="G204" s="325"/>
      <c r="H204" s="311">
        <f t="shared" si="12"/>
        <v>0</v>
      </c>
    </row>
    <row r="205" spans="2:9" ht="19.5" thickBot="1" x14ac:dyDescent="0.4">
      <c r="B205" s="31"/>
      <c r="C205" s="15"/>
      <c r="D205" s="437" t="s">
        <v>215</v>
      </c>
      <c r="E205" s="460"/>
      <c r="F205" s="460"/>
      <c r="G205" s="460"/>
      <c r="H205" s="284">
        <f>SUM(H202:H204)</f>
        <v>0</v>
      </c>
    </row>
    <row r="206" spans="2:9" ht="18.75" x14ac:dyDescent="0.25">
      <c r="B206" s="31"/>
      <c r="C206" s="35"/>
      <c r="D206" s="399" t="s">
        <v>18</v>
      </c>
      <c r="E206" s="466"/>
      <c r="F206" s="466"/>
      <c r="G206" s="466"/>
      <c r="H206" s="467"/>
    </row>
    <row r="207" spans="2:9" ht="37.5" customHeight="1" x14ac:dyDescent="0.35">
      <c r="B207" s="31">
        <v>6</v>
      </c>
      <c r="C207" s="35" t="s">
        <v>10</v>
      </c>
      <c r="D207" s="16" t="s">
        <v>126</v>
      </c>
      <c r="E207" s="38" t="s">
        <v>83</v>
      </c>
      <c r="F207" s="67">
        <v>50</v>
      </c>
      <c r="G207" s="303"/>
      <c r="H207" s="285">
        <f>F207*G207</f>
        <v>0</v>
      </c>
    </row>
    <row r="208" spans="2:9" ht="60" customHeight="1" x14ac:dyDescent="0.35">
      <c r="B208" s="31">
        <v>7</v>
      </c>
      <c r="C208" s="35" t="s">
        <v>11</v>
      </c>
      <c r="D208" s="16" t="s">
        <v>127</v>
      </c>
      <c r="E208" s="71" t="s">
        <v>83</v>
      </c>
      <c r="F208" s="67">
        <v>3.5</v>
      </c>
      <c r="G208" s="303"/>
      <c r="H208" s="285">
        <f t="shared" ref="H208:H210" si="13">F208*G208</f>
        <v>0</v>
      </c>
    </row>
    <row r="209" spans="2:8" ht="56.25" customHeight="1" x14ac:dyDescent="0.35">
      <c r="B209" s="31">
        <v>8</v>
      </c>
      <c r="C209" s="35" t="s">
        <v>12</v>
      </c>
      <c r="D209" s="16" t="s">
        <v>128</v>
      </c>
      <c r="E209" s="71" t="s">
        <v>83</v>
      </c>
      <c r="F209" s="67">
        <v>12</v>
      </c>
      <c r="G209" s="303"/>
      <c r="H209" s="285">
        <f t="shared" si="13"/>
        <v>0</v>
      </c>
    </row>
    <row r="210" spans="2:8" ht="54.75" customHeight="1" thickBot="1" x14ac:dyDescent="0.4">
      <c r="B210" s="31">
        <v>9</v>
      </c>
      <c r="C210" s="35" t="s">
        <v>13</v>
      </c>
      <c r="D210" s="17" t="s">
        <v>129</v>
      </c>
      <c r="E210" s="71" t="s">
        <v>83</v>
      </c>
      <c r="F210" s="67">
        <v>12</v>
      </c>
      <c r="G210" s="303"/>
      <c r="H210" s="285">
        <f t="shared" si="13"/>
        <v>0</v>
      </c>
    </row>
    <row r="211" spans="2:8" ht="19.5" thickBot="1" x14ac:dyDescent="0.4">
      <c r="B211" s="31"/>
      <c r="C211" s="11"/>
      <c r="D211" s="461" t="s">
        <v>233</v>
      </c>
      <c r="E211" s="462"/>
      <c r="F211" s="462"/>
      <c r="G211" s="462"/>
      <c r="H211" s="284">
        <f>SUM(H207:H210)</f>
        <v>0</v>
      </c>
    </row>
    <row r="212" spans="2:8" ht="18.75" x14ac:dyDescent="0.25">
      <c r="B212" s="31"/>
      <c r="C212" s="35"/>
      <c r="D212" s="468" t="s">
        <v>234</v>
      </c>
      <c r="E212" s="469"/>
      <c r="F212" s="469"/>
      <c r="G212" s="469"/>
      <c r="H212" s="470"/>
    </row>
    <row r="213" spans="2:8" ht="72.75" customHeight="1" x14ac:dyDescent="0.35">
      <c r="B213" s="31">
        <v>10</v>
      </c>
      <c r="C213" s="17" t="s">
        <v>216</v>
      </c>
      <c r="D213" s="18" t="s">
        <v>130</v>
      </c>
      <c r="E213" s="71" t="s">
        <v>85</v>
      </c>
      <c r="F213" s="67">
        <f>15*0.3*0.8</f>
        <v>3.6</v>
      </c>
      <c r="G213" s="303"/>
      <c r="H213" s="285">
        <f>F213*G213</f>
        <v>0</v>
      </c>
    </row>
    <row r="214" spans="2:8" ht="53.25" customHeight="1" x14ac:dyDescent="0.35">
      <c r="B214" s="31">
        <v>11</v>
      </c>
      <c r="C214" s="17" t="s">
        <v>217</v>
      </c>
      <c r="D214" s="16" t="s">
        <v>117</v>
      </c>
      <c r="E214" s="71" t="s">
        <v>85</v>
      </c>
      <c r="F214" s="67">
        <v>345.1</v>
      </c>
      <c r="G214" s="303"/>
      <c r="H214" s="285">
        <f t="shared" ref="H214:H217" si="14">F214*G214</f>
        <v>0</v>
      </c>
    </row>
    <row r="215" spans="2:8" ht="34.5" customHeight="1" x14ac:dyDescent="0.35">
      <c r="B215" s="31">
        <v>12</v>
      </c>
      <c r="C215" s="17" t="s">
        <v>218</v>
      </c>
      <c r="D215" s="19" t="s">
        <v>91</v>
      </c>
      <c r="E215" s="72" t="s">
        <v>88</v>
      </c>
      <c r="F215" s="67">
        <v>935</v>
      </c>
      <c r="G215" s="303"/>
      <c r="H215" s="285">
        <f t="shared" si="14"/>
        <v>0</v>
      </c>
    </row>
    <row r="216" spans="2:8" ht="60" customHeight="1" x14ac:dyDescent="0.35">
      <c r="B216" s="31">
        <v>13</v>
      </c>
      <c r="C216" s="17" t="s">
        <v>219</v>
      </c>
      <c r="D216" s="17" t="s">
        <v>92</v>
      </c>
      <c r="E216" s="72" t="s">
        <v>88</v>
      </c>
      <c r="F216" s="67">
        <v>935</v>
      </c>
      <c r="G216" s="303"/>
      <c r="H216" s="285">
        <f t="shared" si="14"/>
        <v>0</v>
      </c>
    </row>
    <row r="217" spans="2:8" ht="56.25" customHeight="1" thickBot="1" x14ac:dyDescent="0.4">
      <c r="B217" s="31">
        <v>14</v>
      </c>
      <c r="C217" s="17" t="s">
        <v>220</v>
      </c>
      <c r="D217" s="48" t="s">
        <v>93</v>
      </c>
      <c r="E217" s="72" t="s">
        <v>83</v>
      </c>
      <c r="F217" s="67">
        <v>531</v>
      </c>
      <c r="G217" s="303"/>
      <c r="H217" s="285">
        <f t="shared" si="14"/>
        <v>0</v>
      </c>
    </row>
    <row r="218" spans="2:8" ht="19.5" thickBot="1" x14ac:dyDescent="0.4">
      <c r="B218" s="31"/>
      <c r="C218" s="15"/>
      <c r="D218" s="437" t="s">
        <v>224</v>
      </c>
      <c r="E218" s="460"/>
      <c r="F218" s="460"/>
      <c r="G218" s="460"/>
      <c r="H218" s="284">
        <f>SUM(H213:H217)</f>
        <v>0</v>
      </c>
    </row>
    <row r="219" spans="2:8" ht="18.75" x14ac:dyDescent="0.25">
      <c r="B219" s="31"/>
      <c r="C219" s="34"/>
      <c r="D219" s="477" t="s">
        <v>19</v>
      </c>
      <c r="E219" s="478"/>
      <c r="F219" s="478"/>
      <c r="G219" s="478"/>
      <c r="H219" s="479"/>
    </row>
    <row r="220" spans="2:8" ht="36.75" customHeight="1" x14ac:dyDescent="0.35">
      <c r="B220" s="69">
        <v>15</v>
      </c>
      <c r="C220" s="15" t="s">
        <v>20</v>
      </c>
      <c r="D220" s="259" t="s">
        <v>119</v>
      </c>
      <c r="E220" s="36" t="s">
        <v>88</v>
      </c>
      <c r="F220" s="67">
        <f>4*3*0.5</f>
        <v>6</v>
      </c>
      <c r="G220" s="303"/>
      <c r="H220" s="285">
        <f>F220*G220</f>
        <v>0</v>
      </c>
    </row>
    <row r="221" spans="2:8" ht="54" customHeight="1" x14ac:dyDescent="0.35">
      <c r="B221" s="12">
        <v>16</v>
      </c>
      <c r="C221" s="15" t="s">
        <v>21</v>
      </c>
      <c r="D221" s="22" t="s">
        <v>95</v>
      </c>
      <c r="E221" s="38" t="s">
        <v>61</v>
      </c>
      <c r="F221" s="67">
        <v>7</v>
      </c>
      <c r="G221" s="303"/>
      <c r="H221" s="285">
        <f t="shared" ref="H221:H222" si="15">F221*G221</f>
        <v>0</v>
      </c>
    </row>
    <row r="222" spans="2:8" ht="34.5" customHeight="1" thickBot="1" x14ac:dyDescent="0.4">
      <c r="B222" s="12">
        <v>17</v>
      </c>
      <c r="C222" s="15" t="s">
        <v>22</v>
      </c>
      <c r="D222" s="180" t="s">
        <v>96</v>
      </c>
      <c r="E222" s="36" t="s">
        <v>61</v>
      </c>
      <c r="F222" s="67">
        <v>8</v>
      </c>
      <c r="G222" s="303"/>
      <c r="H222" s="285">
        <f t="shared" si="15"/>
        <v>0</v>
      </c>
    </row>
    <row r="223" spans="2:8" ht="19.5" thickBot="1" x14ac:dyDescent="0.4">
      <c r="B223" s="31"/>
      <c r="C223" s="15"/>
      <c r="D223" s="437" t="s">
        <v>225</v>
      </c>
      <c r="E223" s="460"/>
      <c r="F223" s="460"/>
      <c r="G223" s="460"/>
      <c r="H223" s="284">
        <f>SUM(H220:H222)</f>
        <v>0</v>
      </c>
    </row>
    <row r="224" spans="2:8" ht="18.75" x14ac:dyDescent="0.25">
      <c r="B224" s="31"/>
      <c r="C224" s="34"/>
      <c r="D224" s="477" t="s">
        <v>226</v>
      </c>
      <c r="E224" s="478"/>
      <c r="F224" s="478"/>
      <c r="G224" s="478"/>
      <c r="H224" s="479"/>
    </row>
    <row r="225" spans="2:8" ht="54.75" customHeight="1" x14ac:dyDescent="0.35">
      <c r="B225" s="69"/>
      <c r="C225" s="15"/>
      <c r="D225" s="260" t="s">
        <v>120</v>
      </c>
      <c r="E225" s="53"/>
      <c r="F225" s="75"/>
      <c r="G225" s="303"/>
      <c r="H225" s="285"/>
    </row>
    <row r="226" spans="2:8" ht="57.75" customHeight="1" x14ac:dyDescent="0.35">
      <c r="B226" s="12">
        <v>18</v>
      </c>
      <c r="C226" s="15" t="s">
        <v>211</v>
      </c>
      <c r="D226" s="22" t="s">
        <v>105</v>
      </c>
      <c r="E226" s="38" t="s">
        <v>83</v>
      </c>
      <c r="F226" s="67">
        <v>540</v>
      </c>
      <c r="G226" s="303"/>
      <c r="H226" s="285">
        <f>F226*G226</f>
        <v>0</v>
      </c>
    </row>
    <row r="227" spans="2:8" ht="75.75" customHeight="1" x14ac:dyDescent="0.35">
      <c r="B227" s="69">
        <v>19</v>
      </c>
      <c r="C227" s="15" t="s">
        <v>246</v>
      </c>
      <c r="D227" s="180" t="s">
        <v>99</v>
      </c>
      <c r="E227" s="64" t="s">
        <v>83</v>
      </c>
      <c r="F227" s="67">
        <v>540</v>
      </c>
      <c r="G227" s="303"/>
      <c r="H227" s="285">
        <f t="shared" ref="H227:H236" si="16">F227*G227</f>
        <v>0</v>
      </c>
    </row>
    <row r="228" spans="2:8" ht="56.25" customHeight="1" x14ac:dyDescent="0.35">
      <c r="B228" s="12">
        <v>20</v>
      </c>
      <c r="C228" s="15" t="s">
        <v>259</v>
      </c>
      <c r="D228" s="180" t="s">
        <v>100</v>
      </c>
      <c r="E228" s="64" t="s">
        <v>83</v>
      </c>
      <c r="F228" s="67">
        <v>540</v>
      </c>
      <c r="G228" s="303"/>
      <c r="H228" s="285">
        <f t="shared" si="16"/>
        <v>0</v>
      </c>
    </row>
    <row r="229" spans="2:8" ht="57" customHeight="1" x14ac:dyDescent="0.35">
      <c r="B229" s="69">
        <v>21</v>
      </c>
      <c r="C229" s="15" t="s">
        <v>260</v>
      </c>
      <c r="D229" s="180" t="s">
        <v>122</v>
      </c>
      <c r="E229" s="64" t="s">
        <v>61</v>
      </c>
      <c r="F229" s="67">
        <v>8</v>
      </c>
      <c r="G229" s="303"/>
      <c r="H229" s="285">
        <f t="shared" si="16"/>
        <v>0</v>
      </c>
    </row>
    <row r="230" spans="2:8" ht="54" customHeight="1" x14ac:dyDescent="0.35">
      <c r="B230" s="12">
        <v>22</v>
      </c>
      <c r="C230" s="15" t="s">
        <v>261</v>
      </c>
      <c r="D230" s="180" t="s">
        <v>102</v>
      </c>
      <c r="E230" s="64" t="s">
        <v>61</v>
      </c>
      <c r="F230" s="67">
        <v>8</v>
      </c>
      <c r="G230" s="303"/>
      <c r="H230" s="285">
        <f t="shared" si="16"/>
        <v>0</v>
      </c>
    </row>
    <row r="231" spans="2:8" ht="131.25" x14ac:dyDescent="0.35">
      <c r="B231" s="69">
        <v>23</v>
      </c>
      <c r="C231" s="15" t="s">
        <v>262</v>
      </c>
      <c r="D231" s="180" t="s">
        <v>131</v>
      </c>
      <c r="E231" s="64" t="s">
        <v>61</v>
      </c>
      <c r="F231" s="67">
        <v>1</v>
      </c>
      <c r="G231" s="303"/>
      <c r="H231" s="285">
        <f t="shared" si="16"/>
        <v>0</v>
      </c>
    </row>
    <row r="232" spans="2:8" ht="75" customHeight="1" x14ac:dyDescent="0.35">
      <c r="B232" s="12">
        <v>24</v>
      </c>
      <c r="C232" s="15" t="s">
        <v>263</v>
      </c>
      <c r="D232" s="180" t="s">
        <v>104</v>
      </c>
      <c r="E232" s="64" t="s">
        <v>85</v>
      </c>
      <c r="F232" s="67">
        <v>220</v>
      </c>
      <c r="G232" s="303"/>
      <c r="H232" s="285">
        <f t="shared" si="16"/>
        <v>0</v>
      </c>
    </row>
    <row r="233" spans="2:8" ht="54" customHeight="1" x14ac:dyDescent="0.35">
      <c r="B233" s="69">
        <v>25</v>
      </c>
      <c r="C233" s="15" t="s">
        <v>264</v>
      </c>
      <c r="D233" s="180" t="s">
        <v>123</v>
      </c>
      <c r="E233" s="64" t="s">
        <v>83</v>
      </c>
      <c r="F233" s="67">
        <v>540</v>
      </c>
      <c r="G233" s="303"/>
      <c r="H233" s="285">
        <f t="shared" si="16"/>
        <v>0</v>
      </c>
    </row>
    <row r="234" spans="2:8" ht="72" customHeight="1" x14ac:dyDescent="0.35">
      <c r="B234" s="12">
        <v>26</v>
      </c>
      <c r="C234" s="15" t="s">
        <v>265</v>
      </c>
      <c r="D234" s="180" t="s">
        <v>106</v>
      </c>
      <c r="E234" s="64" t="s">
        <v>83</v>
      </c>
      <c r="F234" s="67">
        <v>540</v>
      </c>
      <c r="G234" s="303"/>
      <c r="H234" s="285">
        <f t="shared" si="16"/>
        <v>0</v>
      </c>
    </row>
    <row r="235" spans="2:8" ht="54" customHeight="1" x14ac:dyDescent="0.35">
      <c r="B235" s="69">
        <v>27</v>
      </c>
      <c r="C235" s="15" t="s">
        <v>266</v>
      </c>
      <c r="D235" s="180" t="s">
        <v>107</v>
      </c>
      <c r="E235" s="64" t="s">
        <v>61</v>
      </c>
      <c r="F235" s="67">
        <v>14</v>
      </c>
      <c r="G235" s="303"/>
      <c r="H235" s="285">
        <f t="shared" si="16"/>
        <v>0</v>
      </c>
    </row>
    <row r="236" spans="2:8" ht="130.5" customHeight="1" thickBot="1" x14ac:dyDescent="0.4">
      <c r="B236" s="12">
        <v>28</v>
      </c>
      <c r="C236" s="15" t="s">
        <v>267</v>
      </c>
      <c r="D236" s="263" t="s">
        <v>124</v>
      </c>
      <c r="E236" s="64" t="s">
        <v>61</v>
      </c>
      <c r="F236" s="67">
        <v>1</v>
      </c>
      <c r="G236" s="303"/>
      <c r="H236" s="285">
        <f t="shared" si="16"/>
        <v>0</v>
      </c>
    </row>
    <row r="237" spans="2:8" ht="19.5" thickBot="1" x14ac:dyDescent="0.4">
      <c r="B237" s="31"/>
      <c r="C237" s="15"/>
      <c r="D237" s="437" t="s">
        <v>227</v>
      </c>
      <c r="E237" s="460"/>
      <c r="F237" s="460"/>
      <c r="G237" s="460"/>
      <c r="H237" s="284">
        <f>SUM(H226:H236)</f>
        <v>0</v>
      </c>
    </row>
    <row r="238" spans="2:8" ht="26.25" customHeight="1" x14ac:dyDescent="0.35">
      <c r="B238" s="80"/>
      <c r="C238" s="39"/>
      <c r="D238" s="496" t="s">
        <v>48</v>
      </c>
      <c r="E238" s="497"/>
      <c r="F238" s="497"/>
      <c r="G238" s="498"/>
      <c r="H238" s="312"/>
    </row>
    <row r="239" spans="2:8" ht="26.25" customHeight="1" x14ac:dyDescent="0.35">
      <c r="B239" s="197"/>
      <c r="C239" s="198"/>
      <c r="D239" s="181" t="s">
        <v>399</v>
      </c>
      <c r="E239" s="182"/>
      <c r="F239" s="76"/>
      <c r="G239" s="326"/>
      <c r="H239" s="313">
        <f>H196</f>
        <v>0</v>
      </c>
    </row>
    <row r="240" spans="2:8" ht="18.75" x14ac:dyDescent="0.35">
      <c r="B240" s="81"/>
      <c r="C240" s="34"/>
      <c r="D240" s="40" t="s">
        <v>16</v>
      </c>
      <c r="E240" s="57"/>
      <c r="F240" s="76"/>
      <c r="G240" s="326"/>
      <c r="H240" s="314">
        <f>H200</f>
        <v>0</v>
      </c>
    </row>
    <row r="241" spans="2:9" ht="18.75" x14ac:dyDescent="0.35">
      <c r="B241" s="82"/>
      <c r="C241" s="41"/>
      <c r="D241" s="40" t="s">
        <v>34</v>
      </c>
      <c r="E241" s="57"/>
      <c r="F241" s="76"/>
      <c r="G241" s="326"/>
      <c r="H241" s="314">
        <f>H205</f>
        <v>0</v>
      </c>
    </row>
    <row r="242" spans="2:9" ht="18.75" x14ac:dyDescent="0.35">
      <c r="B242" s="82"/>
      <c r="C242" s="41"/>
      <c r="D242" s="40" t="s">
        <v>35</v>
      </c>
      <c r="E242" s="57"/>
      <c r="F242" s="76"/>
      <c r="G242" s="326"/>
      <c r="H242" s="314">
        <f>H211</f>
        <v>0</v>
      </c>
    </row>
    <row r="243" spans="2:9" ht="18.75" x14ac:dyDescent="0.35">
      <c r="B243" s="83"/>
      <c r="C243" s="42"/>
      <c r="D243" s="481" t="s">
        <v>36</v>
      </c>
      <c r="E243" s="482"/>
      <c r="F243" s="482"/>
      <c r="G243" s="483"/>
      <c r="H243" s="314">
        <f>H218</f>
        <v>0</v>
      </c>
    </row>
    <row r="244" spans="2:9" ht="18.75" x14ac:dyDescent="0.35">
      <c r="B244" s="83"/>
      <c r="C244" s="42"/>
      <c r="D244" s="481" t="s">
        <v>37</v>
      </c>
      <c r="E244" s="482"/>
      <c r="F244" s="482"/>
      <c r="G244" s="483"/>
      <c r="H244" s="314">
        <f>H223</f>
        <v>0</v>
      </c>
    </row>
    <row r="245" spans="2:9" ht="19.5" thickBot="1" x14ac:dyDescent="0.4">
      <c r="B245" s="84"/>
      <c r="C245" s="43"/>
      <c r="D245" s="484" t="s">
        <v>228</v>
      </c>
      <c r="E245" s="485"/>
      <c r="F245" s="485"/>
      <c r="G245" s="486"/>
      <c r="H245" s="315">
        <f>H237</f>
        <v>0</v>
      </c>
    </row>
    <row r="246" spans="2:9" ht="28.5" customHeight="1" thickBot="1" x14ac:dyDescent="0.4">
      <c r="B246" s="201"/>
      <c r="C246" s="200"/>
      <c r="D246" s="185" t="s">
        <v>249</v>
      </c>
      <c r="E246" s="186"/>
      <c r="F246" s="202"/>
      <c r="G246" s="329"/>
      <c r="H246" s="316">
        <f>SUM(H239:H245)</f>
        <v>0</v>
      </c>
    </row>
    <row r="247" spans="2:9" ht="19.5" thickBot="1" x14ac:dyDescent="0.4">
      <c r="B247" s="87"/>
      <c r="C247" s="50"/>
      <c r="D247" s="49"/>
      <c r="E247" s="51"/>
      <c r="F247" s="77"/>
      <c r="G247" s="328"/>
      <c r="H247" s="318"/>
    </row>
    <row r="248" spans="2:9" ht="90" customHeight="1" thickBot="1" x14ac:dyDescent="0.3">
      <c r="B248" s="474" t="s">
        <v>354</v>
      </c>
      <c r="C248" s="475"/>
      <c r="D248" s="475"/>
      <c r="E248" s="475"/>
      <c r="F248" s="475"/>
      <c r="G248" s="475"/>
      <c r="H248" s="476"/>
      <c r="I248" s="89"/>
    </row>
    <row r="249" spans="2:9" ht="35.1" customHeight="1" thickBot="1" x14ac:dyDescent="0.3">
      <c r="B249" s="452" t="s">
        <v>212</v>
      </c>
      <c r="C249" s="453"/>
      <c r="D249" s="453"/>
      <c r="E249" s="453"/>
      <c r="F249" s="453"/>
      <c r="G249" s="453"/>
      <c r="H249" s="454"/>
      <c r="I249" s="90"/>
    </row>
    <row r="250" spans="2:9" ht="33.75" customHeight="1" thickBot="1" x14ac:dyDescent="0.3">
      <c r="B250" s="500" t="s">
        <v>243</v>
      </c>
      <c r="C250" s="501"/>
      <c r="D250" s="501"/>
      <c r="E250" s="501"/>
      <c r="F250" s="501"/>
      <c r="G250" s="501"/>
      <c r="H250" s="502"/>
    </row>
    <row r="251" spans="2:9" ht="26.25" customHeight="1" x14ac:dyDescent="0.25">
      <c r="B251" s="214"/>
      <c r="C251" s="215"/>
      <c r="D251" s="455" t="s">
        <v>269</v>
      </c>
      <c r="E251" s="456"/>
      <c r="F251" s="456"/>
      <c r="G251" s="456"/>
      <c r="H251" s="457"/>
      <c r="I251" s="91"/>
    </row>
    <row r="252" spans="2:9" ht="81" customHeight="1" x14ac:dyDescent="0.25">
      <c r="B252" s="92"/>
      <c r="C252" s="216" t="s">
        <v>270</v>
      </c>
      <c r="D252" s="396" t="s">
        <v>373</v>
      </c>
      <c r="E252" s="458"/>
      <c r="F252" s="458"/>
      <c r="G252" s="458"/>
      <c r="H252" s="459"/>
      <c r="I252" s="217"/>
    </row>
    <row r="253" spans="2:9" ht="178.5" customHeight="1" x14ac:dyDescent="0.25">
      <c r="B253" s="92"/>
      <c r="C253" s="216" t="s">
        <v>271</v>
      </c>
      <c r="D253" s="396" t="s">
        <v>374</v>
      </c>
      <c r="E253" s="397"/>
      <c r="F253" s="397"/>
      <c r="G253" s="397"/>
      <c r="H253" s="398"/>
      <c r="I253" s="217"/>
    </row>
    <row r="254" spans="2:9" ht="111" customHeight="1" x14ac:dyDescent="0.25">
      <c r="B254" s="218"/>
      <c r="C254" s="219" t="s">
        <v>273</v>
      </c>
      <c r="D254" s="391" t="s">
        <v>375</v>
      </c>
      <c r="E254" s="391"/>
      <c r="F254" s="391"/>
      <c r="G254" s="391"/>
      <c r="H254" s="392"/>
      <c r="I254" s="93"/>
    </row>
    <row r="255" spans="2:9" s="7" customFormat="1" ht="96" customHeight="1" x14ac:dyDescent="0.25">
      <c r="B255" s="174"/>
      <c r="C255" s="220" t="s">
        <v>274</v>
      </c>
      <c r="D255" s="391" t="s">
        <v>272</v>
      </c>
      <c r="E255" s="391"/>
      <c r="F255" s="391"/>
      <c r="G255" s="391"/>
      <c r="H255" s="392"/>
      <c r="I255" s="93"/>
    </row>
    <row r="256" spans="2:9" ht="189" customHeight="1" x14ac:dyDescent="0.25">
      <c r="B256" s="221"/>
      <c r="C256" s="219" t="s">
        <v>275</v>
      </c>
      <c r="D256" s="391" t="s">
        <v>376</v>
      </c>
      <c r="E256" s="391"/>
      <c r="F256" s="391"/>
      <c r="G256" s="391"/>
      <c r="H256" s="392"/>
      <c r="I256" s="93"/>
    </row>
    <row r="257" spans="2:9" ht="111.75" customHeight="1" x14ac:dyDescent="0.25">
      <c r="B257" s="221"/>
      <c r="C257" s="219" t="s">
        <v>276</v>
      </c>
      <c r="D257" s="391" t="s">
        <v>377</v>
      </c>
      <c r="E257" s="391"/>
      <c r="F257" s="391"/>
      <c r="G257" s="391"/>
      <c r="H257" s="392"/>
      <c r="I257" s="93"/>
    </row>
    <row r="258" spans="2:9" ht="57.75" customHeight="1" x14ac:dyDescent="0.25">
      <c r="B258" s="221"/>
      <c r="C258" s="219" t="s">
        <v>277</v>
      </c>
      <c r="D258" s="391" t="s">
        <v>378</v>
      </c>
      <c r="E258" s="391"/>
      <c r="F258" s="391"/>
      <c r="G258" s="391"/>
      <c r="H258" s="392"/>
      <c r="I258" s="93"/>
    </row>
    <row r="259" spans="2:9" ht="99" customHeight="1" x14ac:dyDescent="0.35">
      <c r="B259" s="221"/>
      <c r="C259" s="219" t="s">
        <v>278</v>
      </c>
      <c r="D259" s="396" t="s">
        <v>379</v>
      </c>
      <c r="E259" s="397"/>
      <c r="F259" s="397"/>
      <c r="G259" s="397"/>
      <c r="H259" s="398"/>
      <c r="I259" s="94"/>
    </row>
    <row r="260" spans="2:9" ht="93.75" customHeight="1" x14ac:dyDescent="0.25">
      <c r="B260" s="221"/>
      <c r="C260" s="222" t="s">
        <v>279</v>
      </c>
      <c r="D260" s="391" t="s">
        <v>380</v>
      </c>
      <c r="E260" s="391"/>
      <c r="F260" s="391"/>
      <c r="G260" s="391"/>
      <c r="H260" s="392"/>
      <c r="I260" s="93"/>
    </row>
    <row r="261" spans="2:9" ht="70.5" customHeight="1" x14ac:dyDescent="0.25">
      <c r="B261" s="223"/>
      <c r="C261" s="219" t="s">
        <v>280</v>
      </c>
      <c r="D261" s="493" t="s">
        <v>400</v>
      </c>
      <c r="E261" s="494"/>
      <c r="F261" s="494"/>
      <c r="G261" s="494"/>
      <c r="H261" s="495"/>
      <c r="I261" s="95"/>
    </row>
    <row r="262" spans="2:9" ht="225.75" customHeight="1" x14ac:dyDescent="0.25">
      <c r="B262" s="221"/>
      <c r="C262" s="219" t="s">
        <v>281</v>
      </c>
      <c r="D262" s="391" t="s">
        <v>382</v>
      </c>
      <c r="E262" s="391"/>
      <c r="F262" s="391"/>
      <c r="G262" s="391"/>
      <c r="H262" s="392"/>
      <c r="I262" s="93"/>
    </row>
    <row r="263" spans="2:9" ht="194.25" customHeight="1" x14ac:dyDescent="0.25">
      <c r="B263" s="221"/>
      <c r="C263" s="219" t="s">
        <v>282</v>
      </c>
      <c r="D263" s="396" t="s">
        <v>383</v>
      </c>
      <c r="E263" s="397"/>
      <c r="F263" s="397"/>
      <c r="G263" s="397"/>
      <c r="H263" s="398"/>
      <c r="I263" s="93"/>
    </row>
    <row r="264" spans="2:9" ht="135" customHeight="1" x14ac:dyDescent="0.25">
      <c r="B264" s="221"/>
      <c r="C264" s="219" t="s">
        <v>283</v>
      </c>
      <c r="D264" s="396" t="s">
        <v>384</v>
      </c>
      <c r="E264" s="397"/>
      <c r="F264" s="397"/>
      <c r="G264" s="397"/>
      <c r="H264" s="398"/>
      <c r="I264" s="93"/>
    </row>
    <row r="265" spans="2:9" s="7" customFormat="1" ht="97.5" customHeight="1" x14ac:dyDescent="0.25">
      <c r="B265" s="224"/>
      <c r="C265" s="225" t="s">
        <v>385</v>
      </c>
      <c r="D265" s="396" t="s">
        <v>386</v>
      </c>
      <c r="E265" s="397"/>
      <c r="F265" s="397"/>
      <c r="G265" s="397"/>
      <c r="H265" s="398"/>
      <c r="I265" s="93"/>
    </row>
    <row r="266" spans="2:9" ht="102.75" customHeight="1" thickBot="1" x14ac:dyDescent="0.3">
      <c r="B266" s="226"/>
      <c r="C266" s="227" t="s">
        <v>387</v>
      </c>
      <c r="D266" s="402" t="s">
        <v>388</v>
      </c>
      <c r="E266" s="402"/>
      <c r="F266" s="402"/>
      <c r="G266" s="402"/>
      <c r="H266" s="403"/>
      <c r="I266" s="93"/>
    </row>
    <row r="267" spans="2:9" ht="22.5" customHeight="1" thickBot="1" x14ac:dyDescent="0.3">
      <c r="B267" s="257"/>
      <c r="C267" s="258"/>
      <c r="D267" s="211"/>
      <c r="E267" s="211"/>
      <c r="F267" s="211"/>
      <c r="G267" s="306"/>
      <c r="H267" s="279"/>
      <c r="I267" s="93"/>
    </row>
    <row r="268" spans="2:9" ht="65.25" customHeight="1" x14ac:dyDescent="0.25">
      <c r="B268" s="255" t="s">
        <v>0</v>
      </c>
      <c r="C268" s="252" t="s">
        <v>1</v>
      </c>
      <c r="D268" s="256" t="s">
        <v>2</v>
      </c>
      <c r="E268" s="252" t="s">
        <v>230</v>
      </c>
      <c r="F268" s="251" t="s">
        <v>231</v>
      </c>
      <c r="G268" s="307" t="s">
        <v>3</v>
      </c>
      <c r="H268" s="280" t="s">
        <v>232</v>
      </c>
      <c r="I268" s="93"/>
    </row>
    <row r="269" spans="2:9" s="188" customFormat="1" ht="26.25" customHeight="1" x14ac:dyDescent="0.25">
      <c r="B269" s="232">
        <v>1</v>
      </c>
      <c r="C269" s="233">
        <v>2</v>
      </c>
      <c r="D269" s="234">
        <v>3</v>
      </c>
      <c r="E269" s="233">
        <v>4</v>
      </c>
      <c r="F269" s="235">
        <v>5</v>
      </c>
      <c r="G269" s="301">
        <v>6</v>
      </c>
      <c r="H269" s="297">
        <v>7</v>
      </c>
      <c r="I269" s="298"/>
    </row>
    <row r="270" spans="2:9" ht="21" customHeight="1" x14ac:dyDescent="0.35">
      <c r="B270" s="236"/>
      <c r="C270" s="237"/>
      <c r="D270" s="208" t="s">
        <v>389</v>
      </c>
      <c r="E270" s="238"/>
      <c r="F270" s="239"/>
      <c r="G270" s="302"/>
      <c r="H270" s="282"/>
      <c r="I270" s="93"/>
    </row>
    <row r="271" spans="2:9" ht="57" customHeight="1" x14ac:dyDescent="0.35">
      <c r="B271" s="240"/>
      <c r="C271" s="114">
        <v>0.1</v>
      </c>
      <c r="D271" s="22" t="s">
        <v>390</v>
      </c>
      <c r="E271" s="241" t="s">
        <v>268</v>
      </c>
      <c r="F271" s="242">
        <v>1</v>
      </c>
      <c r="G271" s="310"/>
      <c r="H271" s="283">
        <f>F271*G271</f>
        <v>0</v>
      </c>
      <c r="I271" s="93"/>
    </row>
    <row r="272" spans="2:9" ht="41.45" customHeight="1" x14ac:dyDescent="0.35">
      <c r="B272" s="240"/>
      <c r="C272" s="114">
        <v>0.2</v>
      </c>
      <c r="D272" s="22" t="s">
        <v>391</v>
      </c>
      <c r="E272" s="241" t="s">
        <v>268</v>
      </c>
      <c r="F272" s="242">
        <v>1</v>
      </c>
      <c r="G272" s="310"/>
      <c r="H272" s="283">
        <f t="shared" ref="H272:H278" si="17">F272*G272</f>
        <v>0</v>
      </c>
      <c r="I272" s="93"/>
    </row>
    <row r="273" spans="2:9" ht="61.5" customHeight="1" x14ac:dyDescent="0.35">
      <c r="B273" s="240"/>
      <c r="C273" s="114">
        <v>0.3</v>
      </c>
      <c r="D273" s="22" t="s">
        <v>392</v>
      </c>
      <c r="E273" s="241" t="s">
        <v>268</v>
      </c>
      <c r="F273" s="242">
        <v>1</v>
      </c>
      <c r="G273" s="310"/>
      <c r="H273" s="283">
        <f t="shared" si="17"/>
        <v>0</v>
      </c>
      <c r="I273" s="93"/>
    </row>
    <row r="274" spans="2:9" ht="41.45" customHeight="1" x14ac:dyDescent="0.35">
      <c r="B274" s="240"/>
      <c r="C274" s="114">
        <v>0.4</v>
      </c>
      <c r="D274" s="22" t="s">
        <v>393</v>
      </c>
      <c r="E274" s="241" t="s">
        <v>268</v>
      </c>
      <c r="F274" s="242">
        <v>1</v>
      </c>
      <c r="G274" s="310"/>
      <c r="H274" s="283">
        <f t="shared" si="17"/>
        <v>0</v>
      </c>
      <c r="I274" s="93"/>
    </row>
    <row r="275" spans="2:9" ht="41.45" customHeight="1" x14ac:dyDescent="0.35">
      <c r="B275" s="240"/>
      <c r="C275" s="114">
        <v>0.5</v>
      </c>
      <c r="D275" s="22" t="s">
        <v>394</v>
      </c>
      <c r="E275" s="241" t="s">
        <v>268</v>
      </c>
      <c r="F275" s="61">
        <v>1</v>
      </c>
      <c r="G275" s="310"/>
      <c r="H275" s="283">
        <f t="shared" si="17"/>
        <v>0</v>
      </c>
      <c r="I275" s="93"/>
    </row>
    <row r="276" spans="2:9" ht="59.25" customHeight="1" x14ac:dyDescent="0.35">
      <c r="B276" s="240"/>
      <c r="C276" s="114">
        <v>0.6</v>
      </c>
      <c r="D276" s="22" t="s">
        <v>395</v>
      </c>
      <c r="E276" s="241" t="s">
        <v>268</v>
      </c>
      <c r="F276" s="61">
        <v>1</v>
      </c>
      <c r="G276" s="310"/>
      <c r="H276" s="283">
        <f t="shared" si="17"/>
        <v>0</v>
      </c>
      <c r="I276" s="93"/>
    </row>
    <row r="277" spans="2:9" ht="57.75" customHeight="1" x14ac:dyDescent="0.35">
      <c r="B277" s="240"/>
      <c r="C277" s="114">
        <v>0.7</v>
      </c>
      <c r="D277" s="22" t="s">
        <v>396</v>
      </c>
      <c r="E277" s="241" t="s">
        <v>268</v>
      </c>
      <c r="F277" s="61">
        <v>1</v>
      </c>
      <c r="G277" s="310"/>
      <c r="H277" s="283">
        <f t="shared" si="17"/>
        <v>0</v>
      </c>
      <c r="I277" s="93"/>
    </row>
    <row r="278" spans="2:9" ht="52.5" customHeight="1" thickBot="1" x14ac:dyDescent="0.4">
      <c r="B278" s="240"/>
      <c r="C278" s="114">
        <v>0.8</v>
      </c>
      <c r="D278" s="22" t="s">
        <v>397</v>
      </c>
      <c r="E278" s="241" t="s">
        <v>268</v>
      </c>
      <c r="F278" s="61">
        <v>1</v>
      </c>
      <c r="G278" s="310"/>
      <c r="H278" s="283">
        <f t="shared" si="17"/>
        <v>0</v>
      </c>
      <c r="I278" s="93"/>
    </row>
    <row r="279" spans="2:9" ht="30" customHeight="1" thickBot="1" x14ac:dyDescent="0.4">
      <c r="B279" s="393" t="s">
        <v>398</v>
      </c>
      <c r="C279" s="394"/>
      <c r="D279" s="394"/>
      <c r="E279" s="394"/>
      <c r="F279" s="394"/>
      <c r="G279" s="395"/>
      <c r="H279" s="284">
        <f>SUM(H271:H278)</f>
        <v>0</v>
      </c>
    </row>
    <row r="280" spans="2:9" ht="18.75" x14ac:dyDescent="0.25">
      <c r="B280" s="31"/>
      <c r="C280" s="34"/>
      <c r="D280" s="477" t="s">
        <v>4</v>
      </c>
      <c r="E280" s="478"/>
      <c r="F280" s="478"/>
      <c r="G280" s="478"/>
      <c r="H280" s="479"/>
    </row>
    <row r="281" spans="2:9" ht="53.25" customHeight="1" x14ac:dyDescent="0.35">
      <c r="B281" s="31">
        <v>1</v>
      </c>
      <c r="C281" s="11" t="s">
        <v>5</v>
      </c>
      <c r="D281" s="180" t="s">
        <v>109</v>
      </c>
      <c r="E281" s="36" t="s">
        <v>81</v>
      </c>
      <c r="F281" s="67">
        <f>(271.67+6.41+7.44)/1000</f>
        <v>0.28552000000000005</v>
      </c>
      <c r="G281" s="303"/>
      <c r="H281" s="285">
        <f>F281*G281</f>
        <v>0</v>
      </c>
    </row>
    <row r="282" spans="2:9" ht="52.5" customHeight="1" x14ac:dyDescent="0.35">
      <c r="B282" s="31">
        <v>2</v>
      </c>
      <c r="C282" s="11" t="s">
        <v>6</v>
      </c>
      <c r="D282" s="180" t="s">
        <v>132</v>
      </c>
      <c r="E282" s="64" t="s">
        <v>133</v>
      </c>
      <c r="F282" s="67">
        <v>14</v>
      </c>
      <c r="G282" s="303"/>
      <c r="H282" s="285">
        <f t="shared" ref="H282:H283" si="18">F282*G282</f>
        <v>0</v>
      </c>
    </row>
    <row r="283" spans="2:9" ht="36" customHeight="1" thickBot="1" x14ac:dyDescent="0.4">
      <c r="B283" s="31">
        <v>3</v>
      </c>
      <c r="C283" s="11" t="s">
        <v>26</v>
      </c>
      <c r="D283" s="180" t="s">
        <v>134</v>
      </c>
      <c r="E283" s="64" t="s">
        <v>88</v>
      </c>
      <c r="F283" s="67">
        <v>20</v>
      </c>
      <c r="G283" s="303"/>
      <c r="H283" s="285">
        <f t="shared" si="18"/>
        <v>0</v>
      </c>
    </row>
    <row r="284" spans="2:9" ht="19.5" thickBot="1" x14ac:dyDescent="0.4">
      <c r="B284" s="31"/>
      <c r="C284" s="11"/>
      <c r="D284" s="461" t="s">
        <v>214</v>
      </c>
      <c r="E284" s="499"/>
      <c r="F284" s="499"/>
      <c r="G284" s="499"/>
      <c r="H284" s="284">
        <f>SUM(H281:H283)</f>
        <v>0</v>
      </c>
    </row>
    <row r="285" spans="2:9" ht="18.75" x14ac:dyDescent="0.25">
      <c r="B285" s="31"/>
      <c r="C285" s="34"/>
      <c r="D285" s="477" t="s">
        <v>25</v>
      </c>
      <c r="E285" s="478"/>
      <c r="F285" s="478"/>
      <c r="G285" s="478"/>
      <c r="H285" s="479"/>
    </row>
    <row r="286" spans="2:9" ht="51" customHeight="1" x14ac:dyDescent="0.35">
      <c r="B286" s="31">
        <v>4</v>
      </c>
      <c r="C286" s="35" t="s">
        <v>7</v>
      </c>
      <c r="D286" s="22" t="s">
        <v>112</v>
      </c>
      <c r="E286" s="36" t="s">
        <v>85</v>
      </c>
      <c r="F286" s="74">
        <v>204.4</v>
      </c>
      <c r="G286" s="325"/>
      <c r="H286" s="311">
        <f>F286*G286</f>
        <v>0</v>
      </c>
    </row>
    <row r="287" spans="2:9" ht="34.5" customHeight="1" x14ac:dyDescent="0.35">
      <c r="B287" s="31">
        <v>5</v>
      </c>
      <c r="C287" s="35" t="s">
        <v>8</v>
      </c>
      <c r="D287" s="37" t="s">
        <v>86</v>
      </c>
      <c r="E287" s="36" t="s">
        <v>85</v>
      </c>
      <c r="F287" s="74">
        <v>123.8</v>
      </c>
      <c r="G287" s="325"/>
      <c r="H287" s="311">
        <f t="shared" ref="H287:H288" si="19">F287*G287</f>
        <v>0</v>
      </c>
    </row>
    <row r="288" spans="2:9" ht="36.75" customHeight="1" thickBot="1" x14ac:dyDescent="0.4">
      <c r="B288" s="31">
        <v>6</v>
      </c>
      <c r="C288" s="35" t="s">
        <v>9</v>
      </c>
      <c r="D288" s="22" t="s">
        <v>87</v>
      </c>
      <c r="E288" s="36" t="s">
        <v>88</v>
      </c>
      <c r="F288" s="74">
        <v>1008.4</v>
      </c>
      <c r="G288" s="325"/>
      <c r="H288" s="311">
        <f t="shared" si="19"/>
        <v>0</v>
      </c>
    </row>
    <row r="289" spans="2:8" ht="19.5" thickBot="1" x14ac:dyDescent="0.4">
      <c r="B289" s="31"/>
      <c r="C289" s="11"/>
      <c r="D289" s="461" t="s">
        <v>215</v>
      </c>
      <c r="E289" s="499"/>
      <c r="F289" s="499"/>
      <c r="G289" s="499"/>
      <c r="H289" s="284">
        <f>SUM(H286:H288)</f>
        <v>0</v>
      </c>
    </row>
    <row r="290" spans="2:8" ht="18.75" x14ac:dyDescent="0.25">
      <c r="B290" s="31"/>
      <c r="C290" s="35"/>
      <c r="D290" s="399" t="s">
        <v>18</v>
      </c>
      <c r="E290" s="466"/>
      <c r="F290" s="466"/>
      <c r="G290" s="466"/>
      <c r="H290" s="467"/>
    </row>
    <row r="291" spans="2:8" ht="60.75" customHeight="1" x14ac:dyDescent="0.35">
      <c r="B291" s="31">
        <v>7</v>
      </c>
      <c r="C291" s="35" t="s">
        <v>10</v>
      </c>
      <c r="D291" s="16" t="s">
        <v>135</v>
      </c>
      <c r="E291" s="38" t="s">
        <v>133</v>
      </c>
      <c r="F291" s="67">
        <v>15</v>
      </c>
      <c r="G291" s="303"/>
      <c r="H291" s="285">
        <f>F291*G291</f>
        <v>0</v>
      </c>
    </row>
    <row r="292" spans="2:8" ht="54.75" customHeight="1" x14ac:dyDescent="0.35">
      <c r="B292" s="31">
        <v>8</v>
      </c>
      <c r="C292" s="35" t="s">
        <v>11</v>
      </c>
      <c r="D292" s="16" t="s">
        <v>128</v>
      </c>
      <c r="E292" s="71" t="s">
        <v>133</v>
      </c>
      <c r="F292" s="67">
        <v>15</v>
      </c>
      <c r="G292" s="303"/>
      <c r="H292" s="285">
        <f t="shared" ref="H292:H293" si="20">F292*G292</f>
        <v>0</v>
      </c>
    </row>
    <row r="293" spans="2:8" ht="52.5" customHeight="1" thickBot="1" x14ac:dyDescent="0.4">
      <c r="B293" s="31">
        <v>9</v>
      </c>
      <c r="C293" s="35" t="s">
        <v>12</v>
      </c>
      <c r="D293" s="16" t="s">
        <v>136</v>
      </c>
      <c r="E293" s="71" t="s">
        <v>133</v>
      </c>
      <c r="F293" s="67">
        <v>15</v>
      </c>
      <c r="G293" s="303"/>
      <c r="H293" s="285">
        <f t="shared" si="20"/>
        <v>0</v>
      </c>
    </row>
    <row r="294" spans="2:8" ht="19.5" thickBot="1" x14ac:dyDescent="0.4">
      <c r="B294" s="31"/>
      <c r="C294" s="11"/>
      <c r="D294" s="461" t="s">
        <v>233</v>
      </c>
      <c r="E294" s="499"/>
      <c r="F294" s="499"/>
      <c r="G294" s="499"/>
      <c r="H294" s="284">
        <f>SUM(H291:H293)</f>
        <v>0</v>
      </c>
    </row>
    <row r="295" spans="2:8" ht="18.75" x14ac:dyDescent="0.25">
      <c r="B295" s="31"/>
      <c r="C295" s="35"/>
      <c r="D295" s="468" t="s">
        <v>234</v>
      </c>
      <c r="E295" s="469"/>
      <c r="F295" s="469"/>
      <c r="G295" s="469"/>
      <c r="H295" s="470"/>
    </row>
    <row r="296" spans="2:8" ht="57.75" customHeight="1" x14ac:dyDescent="0.35">
      <c r="B296" s="31">
        <v>10</v>
      </c>
      <c r="C296" s="17" t="s">
        <v>216</v>
      </c>
      <c r="D296" s="18" t="s">
        <v>90</v>
      </c>
      <c r="E296" s="71" t="s">
        <v>85</v>
      </c>
      <c r="F296" s="67">
        <v>288</v>
      </c>
      <c r="G296" s="303"/>
      <c r="H296" s="285">
        <f>F296*G296</f>
        <v>0</v>
      </c>
    </row>
    <row r="297" spans="2:8" ht="34.5" customHeight="1" x14ac:dyDescent="0.35">
      <c r="B297" s="31">
        <v>11</v>
      </c>
      <c r="C297" s="17" t="s">
        <v>217</v>
      </c>
      <c r="D297" s="16" t="s">
        <v>91</v>
      </c>
      <c r="E297" s="71" t="s">
        <v>88</v>
      </c>
      <c r="F297" s="67">
        <v>1379</v>
      </c>
      <c r="G297" s="303"/>
      <c r="H297" s="285">
        <f t="shared" ref="H297:H300" si="21">F297*G297</f>
        <v>0</v>
      </c>
    </row>
    <row r="298" spans="2:8" ht="54.75" customHeight="1" x14ac:dyDescent="0.35">
      <c r="B298" s="31">
        <v>12</v>
      </c>
      <c r="C298" s="17" t="s">
        <v>218</v>
      </c>
      <c r="D298" s="19" t="s">
        <v>92</v>
      </c>
      <c r="E298" s="72" t="s">
        <v>88</v>
      </c>
      <c r="F298" s="67">
        <v>1379</v>
      </c>
      <c r="G298" s="303"/>
      <c r="H298" s="285">
        <f t="shared" si="21"/>
        <v>0</v>
      </c>
    </row>
    <row r="299" spans="2:8" ht="54.75" customHeight="1" x14ac:dyDescent="0.35">
      <c r="B299" s="31">
        <v>13</v>
      </c>
      <c r="C299" s="17" t="s">
        <v>219</v>
      </c>
      <c r="D299" s="17" t="s">
        <v>93</v>
      </c>
      <c r="E299" s="72" t="s">
        <v>133</v>
      </c>
      <c r="F299" s="67">
        <v>547</v>
      </c>
      <c r="G299" s="303"/>
      <c r="H299" s="285">
        <f t="shared" si="21"/>
        <v>0</v>
      </c>
    </row>
    <row r="300" spans="2:8" ht="34.5" customHeight="1" thickBot="1" x14ac:dyDescent="0.4">
      <c r="B300" s="31">
        <v>14</v>
      </c>
      <c r="C300" s="17" t="s">
        <v>220</v>
      </c>
      <c r="D300" s="48" t="s">
        <v>137</v>
      </c>
      <c r="E300" s="72" t="s">
        <v>61</v>
      </c>
      <c r="F300" s="67">
        <v>6</v>
      </c>
      <c r="G300" s="303"/>
      <c r="H300" s="285">
        <f t="shared" si="21"/>
        <v>0</v>
      </c>
    </row>
    <row r="301" spans="2:8" ht="19.5" thickBot="1" x14ac:dyDescent="0.4">
      <c r="B301" s="55"/>
      <c r="C301" s="56"/>
      <c r="D301" s="461" t="s">
        <v>224</v>
      </c>
      <c r="E301" s="517"/>
      <c r="F301" s="517"/>
      <c r="G301" s="517"/>
      <c r="H301" s="319">
        <f>SUM(H296:H300)</f>
        <v>0</v>
      </c>
    </row>
    <row r="302" spans="2:8" ht="18.75" x14ac:dyDescent="0.25">
      <c r="B302" s="31"/>
      <c r="C302" s="34"/>
      <c r="D302" s="477" t="s">
        <v>19</v>
      </c>
      <c r="E302" s="478"/>
      <c r="F302" s="478"/>
      <c r="G302" s="478"/>
      <c r="H302" s="479"/>
    </row>
    <row r="303" spans="2:8" ht="35.25" customHeight="1" x14ac:dyDescent="0.35">
      <c r="B303" s="69">
        <v>15</v>
      </c>
      <c r="C303" s="15" t="s">
        <v>20</v>
      </c>
      <c r="D303" s="21" t="s">
        <v>118</v>
      </c>
      <c r="E303" s="36" t="s">
        <v>88</v>
      </c>
      <c r="F303" s="67">
        <f>20*0.1</f>
        <v>2</v>
      </c>
      <c r="G303" s="303"/>
      <c r="H303" s="285">
        <f>F303*G303</f>
        <v>0</v>
      </c>
    </row>
    <row r="304" spans="2:8" ht="54" customHeight="1" x14ac:dyDescent="0.35">
      <c r="B304" s="12">
        <v>16</v>
      </c>
      <c r="C304" s="15" t="s">
        <v>21</v>
      </c>
      <c r="D304" s="22" t="s">
        <v>94</v>
      </c>
      <c r="E304" s="38" t="s">
        <v>88</v>
      </c>
      <c r="F304" s="67">
        <f>(272-20)*0.1</f>
        <v>25.200000000000003</v>
      </c>
      <c r="G304" s="303"/>
      <c r="H304" s="285">
        <f t="shared" ref="H304:H307" si="22">F304*G304</f>
        <v>0</v>
      </c>
    </row>
    <row r="305" spans="2:8" ht="36.75" customHeight="1" x14ac:dyDescent="0.35">
      <c r="B305" s="69">
        <v>17</v>
      </c>
      <c r="C305" s="15" t="s">
        <v>22</v>
      </c>
      <c r="D305" s="180" t="s">
        <v>119</v>
      </c>
      <c r="E305" s="64" t="s">
        <v>88</v>
      </c>
      <c r="F305" s="67">
        <f>13*3*0.5</f>
        <v>19.5</v>
      </c>
      <c r="G305" s="303"/>
      <c r="H305" s="285">
        <f t="shared" si="22"/>
        <v>0</v>
      </c>
    </row>
    <row r="306" spans="2:8" ht="54" customHeight="1" x14ac:dyDescent="0.35">
      <c r="B306" s="12">
        <v>18</v>
      </c>
      <c r="C306" s="15" t="s">
        <v>23</v>
      </c>
      <c r="D306" s="180" t="s">
        <v>95</v>
      </c>
      <c r="E306" s="36" t="s">
        <v>61</v>
      </c>
      <c r="F306" s="67">
        <v>6</v>
      </c>
      <c r="G306" s="303"/>
      <c r="H306" s="285">
        <f t="shared" si="22"/>
        <v>0</v>
      </c>
    </row>
    <row r="307" spans="2:8" ht="35.25" customHeight="1" thickBot="1" x14ac:dyDescent="0.4">
      <c r="B307" s="69">
        <v>19</v>
      </c>
      <c r="C307" s="15" t="s">
        <v>24</v>
      </c>
      <c r="D307" s="180" t="s">
        <v>96</v>
      </c>
      <c r="E307" s="36" t="s">
        <v>61</v>
      </c>
      <c r="F307" s="67">
        <v>6</v>
      </c>
      <c r="G307" s="303"/>
      <c r="H307" s="285">
        <f t="shared" si="22"/>
        <v>0</v>
      </c>
    </row>
    <row r="308" spans="2:8" ht="19.5" thickBot="1" x14ac:dyDescent="0.4">
      <c r="B308" s="55"/>
      <c r="C308" s="56"/>
      <c r="D308" s="461" t="s">
        <v>225</v>
      </c>
      <c r="E308" s="517"/>
      <c r="F308" s="517"/>
      <c r="G308" s="517"/>
      <c r="H308" s="319">
        <f>SUM(H303:H307)</f>
        <v>0</v>
      </c>
    </row>
    <row r="309" spans="2:8" ht="18.75" x14ac:dyDescent="0.25">
      <c r="B309" s="31"/>
      <c r="C309" s="34"/>
      <c r="D309" s="477" t="s">
        <v>226</v>
      </c>
      <c r="E309" s="478"/>
      <c r="F309" s="478"/>
      <c r="G309" s="478"/>
      <c r="H309" s="479"/>
    </row>
    <row r="310" spans="2:8" ht="53.25" customHeight="1" x14ac:dyDescent="0.35">
      <c r="B310" s="69"/>
      <c r="C310" s="15"/>
      <c r="D310" s="260" t="s">
        <v>120</v>
      </c>
      <c r="E310" s="36"/>
      <c r="F310" s="67"/>
      <c r="G310" s="303"/>
      <c r="H310" s="285"/>
    </row>
    <row r="311" spans="2:8" ht="54.75" customHeight="1" x14ac:dyDescent="0.35">
      <c r="B311" s="12">
        <v>20</v>
      </c>
      <c r="C311" s="15" t="s">
        <v>211</v>
      </c>
      <c r="D311" s="22" t="s">
        <v>98</v>
      </c>
      <c r="E311" s="38" t="s">
        <v>133</v>
      </c>
      <c r="F311" s="67">
        <v>580</v>
      </c>
      <c r="G311" s="303"/>
      <c r="H311" s="285">
        <f>F311*G311</f>
        <v>0</v>
      </c>
    </row>
    <row r="312" spans="2:8" ht="75" customHeight="1" x14ac:dyDescent="0.35">
      <c r="B312" s="12">
        <v>21</v>
      </c>
      <c r="C312" s="15" t="s">
        <v>246</v>
      </c>
      <c r="D312" s="180" t="s">
        <v>99</v>
      </c>
      <c r="E312" s="38" t="s">
        <v>133</v>
      </c>
      <c r="F312" s="67">
        <v>580</v>
      </c>
      <c r="G312" s="303"/>
      <c r="H312" s="285">
        <f t="shared" ref="H312:H321" si="23">F312*G312</f>
        <v>0</v>
      </c>
    </row>
    <row r="313" spans="2:8" ht="55.5" customHeight="1" x14ac:dyDescent="0.35">
      <c r="B313" s="69">
        <v>22</v>
      </c>
      <c r="C313" s="15" t="s">
        <v>259</v>
      </c>
      <c r="D313" s="180" t="s">
        <v>100</v>
      </c>
      <c r="E313" s="38" t="s">
        <v>133</v>
      </c>
      <c r="F313" s="67">
        <v>580</v>
      </c>
      <c r="G313" s="303"/>
      <c r="H313" s="285">
        <f t="shared" si="23"/>
        <v>0</v>
      </c>
    </row>
    <row r="314" spans="2:8" ht="60" customHeight="1" x14ac:dyDescent="0.35">
      <c r="B314" s="12">
        <v>23</v>
      </c>
      <c r="C314" s="15" t="s">
        <v>260</v>
      </c>
      <c r="D314" s="264" t="s">
        <v>122</v>
      </c>
      <c r="E314" s="64" t="s">
        <v>61</v>
      </c>
      <c r="F314" s="67">
        <v>10</v>
      </c>
      <c r="G314" s="303"/>
      <c r="H314" s="285">
        <f t="shared" si="23"/>
        <v>0</v>
      </c>
    </row>
    <row r="315" spans="2:8" ht="56.25" customHeight="1" x14ac:dyDescent="0.35">
      <c r="B315" s="12">
        <v>24</v>
      </c>
      <c r="C315" s="15" t="s">
        <v>261</v>
      </c>
      <c r="D315" s="264" t="s">
        <v>102</v>
      </c>
      <c r="E315" s="64" t="s">
        <v>61</v>
      </c>
      <c r="F315" s="67">
        <v>1</v>
      </c>
      <c r="G315" s="303"/>
      <c r="H315" s="285">
        <f t="shared" si="23"/>
        <v>0</v>
      </c>
    </row>
    <row r="316" spans="2:8" ht="131.25" x14ac:dyDescent="0.35">
      <c r="B316" s="69">
        <v>25</v>
      </c>
      <c r="C316" s="15" t="s">
        <v>262</v>
      </c>
      <c r="D316" s="180" t="s">
        <v>103</v>
      </c>
      <c r="E316" s="64" t="s">
        <v>61</v>
      </c>
      <c r="F316" s="67">
        <v>1</v>
      </c>
      <c r="G316" s="303"/>
      <c r="H316" s="285">
        <f t="shared" si="23"/>
        <v>0</v>
      </c>
    </row>
    <row r="317" spans="2:8" ht="75" customHeight="1" x14ac:dyDescent="0.35">
      <c r="B317" s="12">
        <v>26</v>
      </c>
      <c r="C317" s="15" t="s">
        <v>263</v>
      </c>
      <c r="D317" s="180" t="s">
        <v>104</v>
      </c>
      <c r="E317" s="64" t="s">
        <v>85</v>
      </c>
      <c r="F317" s="67">
        <v>230</v>
      </c>
      <c r="G317" s="303"/>
      <c r="H317" s="285">
        <f t="shared" si="23"/>
        <v>0</v>
      </c>
    </row>
    <row r="318" spans="2:8" ht="56.25" customHeight="1" x14ac:dyDescent="0.35">
      <c r="B318" s="12">
        <v>27</v>
      </c>
      <c r="C318" s="15" t="s">
        <v>264</v>
      </c>
      <c r="D318" s="180" t="s">
        <v>105</v>
      </c>
      <c r="E318" s="64" t="s">
        <v>133</v>
      </c>
      <c r="F318" s="67">
        <v>580</v>
      </c>
      <c r="G318" s="303"/>
      <c r="H318" s="285">
        <f t="shared" si="23"/>
        <v>0</v>
      </c>
    </row>
    <row r="319" spans="2:8" ht="77.25" customHeight="1" x14ac:dyDescent="0.35">
      <c r="B319" s="69">
        <v>28</v>
      </c>
      <c r="C319" s="15" t="s">
        <v>265</v>
      </c>
      <c r="D319" s="180" t="s">
        <v>106</v>
      </c>
      <c r="E319" s="64" t="s">
        <v>133</v>
      </c>
      <c r="F319" s="67">
        <v>580</v>
      </c>
      <c r="G319" s="303"/>
      <c r="H319" s="285">
        <f t="shared" si="23"/>
        <v>0</v>
      </c>
    </row>
    <row r="320" spans="2:8" ht="54.75" customHeight="1" x14ac:dyDescent="0.35">
      <c r="B320" s="12">
        <v>29</v>
      </c>
      <c r="C320" s="15" t="s">
        <v>266</v>
      </c>
      <c r="D320" s="180" t="s">
        <v>107</v>
      </c>
      <c r="E320" s="64" t="s">
        <v>61</v>
      </c>
      <c r="F320" s="67">
        <v>10</v>
      </c>
      <c r="G320" s="303"/>
      <c r="H320" s="285">
        <f t="shared" si="23"/>
        <v>0</v>
      </c>
    </row>
    <row r="321" spans="2:9" ht="129" customHeight="1" thickBot="1" x14ac:dyDescent="0.4">
      <c r="B321" s="12">
        <v>30</v>
      </c>
      <c r="C321" s="15" t="s">
        <v>267</v>
      </c>
      <c r="D321" s="180" t="s">
        <v>124</v>
      </c>
      <c r="E321" s="64" t="s">
        <v>61</v>
      </c>
      <c r="F321" s="67">
        <v>1</v>
      </c>
      <c r="G321" s="303"/>
      <c r="H321" s="285">
        <f t="shared" si="23"/>
        <v>0</v>
      </c>
    </row>
    <row r="322" spans="2:9" ht="19.5" thickBot="1" x14ac:dyDescent="0.4">
      <c r="B322" s="55"/>
      <c r="C322" s="56"/>
      <c r="D322" s="461" t="s">
        <v>227</v>
      </c>
      <c r="E322" s="471"/>
      <c r="F322" s="471"/>
      <c r="G322" s="471"/>
      <c r="H322" s="319">
        <f>SUM(H311:H321)</f>
        <v>0</v>
      </c>
    </row>
    <row r="323" spans="2:9" ht="25.5" customHeight="1" x14ac:dyDescent="0.35">
      <c r="B323" s="80"/>
      <c r="C323" s="39"/>
      <c r="D323" s="496" t="s">
        <v>50</v>
      </c>
      <c r="E323" s="497"/>
      <c r="F323" s="497"/>
      <c r="G323" s="498"/>
      <c r="H323" s="312"/>
    </row>
    <row r="324" spans="2:9" ht="25.5" customHeight="1" x14ac:dyDescent="0.35">
      <c r="B324" s="197"/>
      <c r="C324" s="198"/>
      <c r="D324" s="181" t="s">
        <v>399</v>
      </c>
      <c r="E324" s="199"/>
      <c r="F324" s="199"/>
      <c r="G324" s="330"/>
      <c r="H324" s="313">
        <f>H279</f>
        <v>0</v>
      </c>
    </row>
    <row r="325" spans="2:9" ht="18.75" x14ac:dyDescent="0.35">
      <c r="B325" s="81"/>
      <c r="C325" s="34"/>
      <c r="D325" s="40" t="s">
        <v>16</v>
      </c>
      <c r="E325" s="57"/>
      <c r="F325" s="76"/>
      <c r="G325" s="326"/>
      <c r="H325" s="314">
        <f>H284</f>
        <v>0</v>
      </c>
    </row>
    <row r="326" spans="2:9" ht="18.75" x14ac:dyDescent="0.35">
      <c r="B326" s="82"/>
      <c r="C326" s="41"/>
      <c r="D326" s="40" t="s">
        <v>34</v>
      </c>
      <c r="E326" s="57"/>
      <c r="F326" s="76"/>
      <c r="G326" s="326"/>
      <c r="H326" s="314">
        <f>H289</f>
        <v>0</v>
      </c>
    </row>
    <row r="327" spans="2:9" ht="18.75" x14ac:dyDescent="0.35">
      <c r="B327" s="82"/>
      <c r="C327" s="41"/>
      <c r="D327" s="40" t="s">
        <v>35</v>
      </c>
      <c r="E327" s="57"/>
      <c r="F327" s="76"/>
      <c r="G327" s="326"/>
      <c r="H327" s="314">
        <f>H294</f>
        <v>0</v>
      </c>
    </row>
    <row r="328" spans="2:9" ht="18.75" x14ac:dyDescent="0.35">
      <c r="B328" s="83"/>
      <c r="C328" s="42"/>
      <c r="D328" s="481" t="s">
        <v>36</v>
      </c>
      <c r="E328" s="482"/>
      <c r="F328" s="482"/>
      <c r="G328" s="483"/>
      <c r="H328" s="314">
        <f>H301</f>
        <v>0</v>
      </c>
    </row>
    <row r="329" spans="2:9" ht="18.75" x14ac:dyDescent="0.35">
      <c r="B329" s="83"/>
      <c r="C329" s="42"/>
      <c r="D329" s="481" t="s">
        <v>37</v>
      </c>
      <c r="E329" s="482"/>
      <c r="F329" s="482"/>
      <c r="G329" s="483"/>
      <c r="H329" s="314">
        <f>H308</f>
        <v>0</v>
      </c>
    </row>
    <row r="330" spans="2:9" ht="22.5" customHeight="1" thickBot="1" x14ac:dyDescent="0.4">
      <c r="B330" s="84"/>
      <c r="C330" s="43"/>
      <c r="D330" s="503" t="s">
        <v>228</v>
      </c>
      <c r="E330" s="504"/>
      <c r="F330" s="504"/>
      <c r="G330" s="505"/>
      <c r="H330" s="315">
        <f>H322</f>
        <v>0</v>
      </c>
    </row>
    <row r="331" spans="2:9" ht="27.75" customHeight="1" thickBot="1" x14ac:dyDescent="0.4">
      <c r="B331" s="201"/>
      <c r="C331" s="200"/>
      <c r="D331" s="183" t="s">
        <v>250</v>
      </c>
      <c r="E331" s="184"/>
      <c r="F331" s="203"/>
      <c r="G331" s="331"/>
      <c r="H331" s="316">
        <f>SUM(H324:H330)</f>
        <v>0</v>
      </c>
    </row>
    <row r="332" spans="2:9" ht="19.5" thickBot="1" x14ac:dyDescent="0.4">
      <c r="B332" s="87"/>
      <c r="C332" s="50"/>
      <c r="D332" s="49"/>
      <c r="E332" s="51"/>
      <c r="F332" s="77"/>
      <c r="G332" s="328"/>
      <c r="H332" s="318"/>
    </row>
    <row r="333" spans="2:9" ht="90" customHeight="1" thickBot="1" x14ac:dyDescent="0.3">
      <c r="B333" s="474" t="s">
        <v>354</v>
      </c>
      <c r="C333" s="475"/>
      <c r="D333" s="475"/>
      <c r="E333" s="475"/>
      <c r="F333" s="475"/>
      <c r="G333" s="475"/>
      <c r="H333" s="476"/>
      <c r="I333" s="89"/>
    </row>
    <row r="334" spans="2:9" ht="35.1" customHeight="1" thickBot="1" x14ac:dyDescent="0.3">
      <c r="B334" s="452" t="s">
        <v>212</v>
      </c>
      <c r="C334" s="453"/>
      <c r="D334" s="453"/>
      <c r="E334" s="453"/>
      <c r="F334" s="453"/>
      <c r="G334" s="453"/>
      <c r="H334" s="454"/>
      <c r="I334" s="90"/>
    </row>
    <row r="335" spans="2:9" ht="28.5" customHeight="1" thickBot="1" x14ac:dyDescent="0.3">
      <c r="B335" s="500" t="s">
        <v>244</v>
      </c>
      <c r="C335" s="501"/>
      <c r="D335" s="501"/>
      <c r="E335" s="501"/>
      <c r="F335" s="501"/>
      <c r="G335" s="501"/>
      <c r="H335" s="502"/>
    </row>
    <row r="336" spans="2:9" ht="26.25" customHeight="1" x14ac:dyDescent="0.25">
      <c r="B336" s="214"/>
      <c r="C336" s="215"/>
      <c r="D336" s="455" t="s">
        <v>269</v>
      </c>
      <c r="E336" s="456"/>
      <c r="F336" s="456"/>
      <c r="G336" s="456"/>
      <c r="H336" s="457"/>
      <c r="I336" s="91"/>
    </row>
    <row r="337" spans="2:9" ht="81.75" customHeight="1" x14ac:dyDescent="0.25">
      <c r="B337" s="92"/>
      <c r="C337" s="216" t="s">
        <v>270</v>
      </c>
      <c r="D337" s="396" t="s">
        <v>373</v>
      </c>
      <c r="E337" s="458"/>
      <c r="F337" s="458"/>
      <c r="G337" s="458"/>
      <c r="H337" s="459"/>
      <c r="I337" s="217"/>
    </row>
    <row r="338" spans="2:9" ht="178.5" customHeight="1" x14ac:dyDescent="0.25">
      <c r="B338" s="92"/>
      <c r="C338" s="216" t="s">
        <v>271</v>
      </c>
      <c r="D338" s="396" t="s">
        <v>374</v>
      </c>
      <c r="E338" s="397"/>
      <c r="F338" s="397"/>
      <c r="G338" s="397"/>
      <c r="H338" s="398"/>
      <c r="I338" s="217"/>
    </row>
    <row r="339" spans="2:9" ht="112.5" customHeight="1" x14ac:dyDescent="0.25">
      <c r="B339" s="218"/>
      <c r="C339" s="219" t="s">
        <v>273</v>
      </c>
      <c r="D339" s="391" t="s">
        <v>375</v>
      </c>
      <c r="E339" s="391"/>
      <c r="F339" s="391"/>
      <c r="G339" s="391"/>
      <c r="H339" s="392"/>
      <c r="I339" s="93"/>
    </row>
    <row r="340" spans="2:9" s="7" customFormat="1" ht="96" customHeight="1" x14ac:dyDescent="0.25">
      <c r="B340" s="174"/>
      <c r="C340" s="220" t="s">
        <v>274</v>
      </c>
      <c r="D340" s="391" t="s">
        <v>272</v>
      </c>
      <c r="E340" s="391"/>
      <c r="F340" s="391"/>
      <c r="G340" s="391"/>
      <c r="H340" s="392"/>
      <c r="I340" s="93"/>
    </row>
    <row r="341" spans="2:9" ht="186" customHeight="1" x14ac:dyDescent="0.25">
      <c r="B341" s="221"/>
      <c r="C341" s="219" t="s">
        <v>275</v>
      </c>
      <c r="D341" s="391" t="s">
        <v>376</v>
      </c>
      <c r="E341" s="391"/>
      <c r="F341" s="391"/>
      <c r="G341" s="391"/>
      <c r="H341" s="392"/>
      <c r="I341" s="93"/>
    </row>
    <row r="342" spans="2:9" ht="123.75" customHeight="1" x14ac:dyDescent="0.25">
      <c r="B342" s="221"/>
      <c r="C342" s="219" t="s">
        <v>276</v>
      </c>
      <c r="D342" s="391" t="s">
        <v>377</v>
      </c>
      <c r="E342" s="391"/>
      <c r="F342" s="391"/>
      <c r="G342" s="391"/>
      <c r="H342" s="392"/>
      <c r="I342" s="93"/>
    </row>
    <row r="343" spans="2:9" ht="57" customHeight="1" x14ac:dyDescent="0.25">
      <c r="B343" s="221"/>
      <c r="C343" s="219" t="s">
        <v>277</v>
      </c>
      <c r="D343" s="391" t="s">
        <v>378</v>
      </c>
      <c r="E343" s="391"/>
      <c r="F343" s="391"/>
      <c r="G343" s="391"/>
      <c r="H343" s="392"/>
      <c r="I343" s="93"/>
    </row>
    <row r="344" spans="2:9" ht="96.75" customHeight="1" x14ac:dyDescent="0.35">
      <c r="B344" s="221"/>
      <c r="C344" s="219" t="s">
        <v>278</v>
      </c>
      <c r="D344" s="396" t="s">
        <v>379</v>
      </c>
      <c r="E344" s="397"/>
      <c r="F344" s="397"/>
      <c r="G344" s="397"/>
      <c r="H344" s="398"/>
      <c r="I344" s="94"/>
    </row>
    <row r="345" spans="2:9" ht="96" customHeight="1" x14ac:dyDescent="0.25">
      <c r="B345" s="221"/>
      <c r="C345" s="222" t="s">
        <v>279</v>
      </c>
      <c r="D345" s="391" t="s">
        <v>380</v>
      </c>
      <c r="E345" s="391"/>
      <c r="F345" s="391"/>
      <c r="G345" s="391"/>
      <c r="H345" s="392"/>
      <c r="I345" s="93"/>
    </row>
    <row r="346" spans="2:9" ht="86.25" customHeight="1" x14ac:dyDescent="0.25">
      <c r="B346" s="223"/>
      <c r="C346" s="219" t="s">
        <v>280</v>
      </c>
      <c r="D346" s="493" t="s">
        <v>400</v>
      </c>
      <c r="E346" s="494"/>
      <c r="F346" s="494"/>
      <c r="G346" s="494"/>
      <c r="H346" s="495"/>
      <c r="I346" s="95"/>
    </row>
    <row r="347" spans="2:9" ht="225.75" customHeight="1" x14ac:dyDescent="0.25">
      <c r="B347" s="221"/>
      <c r="C347" s="219" t="s">
        <v>281</v>
      </c>
      <c r="D347" s="391" t="s">
        <v>382</v>
      </c>
      <c r="E347" s="391"/>
      <c r="F347" s="391"/>
      <c r="G347" s="391"/>
      <c r="H347" s="392"/>
      <c r="I347" s="93"/>
    </row>
    <row r="348" spans="2:9" ht="186.75" customHeight="1" x14ac:dyDescent="0.25">
      <c r="B348" s="221"/>
      <c r="C348" s="219" t="s">
        <v>282</v>
      </c>
      <c r="D348" s="396" t="s">
        <v>383</v>
      </c>
      <c r="E348" s="397"/>
      <c r="F348" s="397"/>
      <c r="G348" s="397"/>
      <c r="H348" s="398"/>
      <c r="I348" s="93"/>
    </row>
    <row r="349" spans="2:9" ht="134.25" customHeight="1" x14ac:dyDescent="0.25">
      <c r="B349" s="221"/>
      <c r="C349" s="219" t="s">
        <v>283</v>
      </c>
      <c r="D349" s="396" t="s">
        <v>384</v>
      </c>
      <c r="E349" s="397"/>
      <c r="F349" s="397"/>
      <c r="G349" s="397"/>
      <c r="H349" s="398"/>
      <c r="I349" s="93"/>
    </row>
    <row r="350" spans="2:9" s="7" customFormat="1" ht="91.5" customHeight="1" x14ac:dyDescent="0.25">
      <c r="B350" s="224"/>
      <c r="C350" s="225" t="s">
        <v>385</v>
      </c>
      <c r="D350" s="396" t="s">
        <v>386</v>
      </c>
      <c r="E350" s="397"/>
      <c r="F350" s="397"/>
      <c r="G350" s="397"/>
      <c r="H350" s="398"/>
      <c r="I350" s="93"/>
    </row>
    <row r="351" spans="2:9" ht="94.5" customHeight="1" thickBot="1" x14ac:dyDescent="0.3">
      <c r="B351" s="243"/>
      <c r="C351" s="227" t="s">
        <v>387</v>
      </c>
      <c r="D351" s="402" t="s">
        <v>388</v>
      </c>
      <c r="E351" s="402"/>
      <c r="F351" s="402"/>
      <c r="G351" s="402"/>
      <c r="H351" s="403"/>
      <c r="I351" s="93"/>
    </row>
    <row r="352" spans="2:9" ht="22.5" customHeight="1" thickBot="1" x14ac:dyDescent="0.3">
      <c r="B352" s="265"/>
      <c r="C352" s="253"/>
      <c r="D352" s="211"/>
      <c r="E352" s="211"/>
      <c r="F352" s="93"/>
      <c r="G352" s="299"/>
      <c r="H352" s="279"/>
      <c r="I352" s="93"/>
    </row>
    <row r="353" spans="2:9" ht="65.25" customHeight="1" x14ac:dyDescent="0.25">
      <c r="B353" s="228" t="s">
        <v>0</v>
      </c>
      <c r="C353" s="229" t="s">
        <v>1</v>
      </c>
      <c r="D353" s="256" t="s">
        <v>2</v>
      </c>
      <c r="E353" s="252" t="s">
        <v>230</v>
      </c>
      <c r="F353" s="231" t="s">
        <v>231</v>
      </c>
      <c r="G353" s="300" t="s">
        <v>3</v>
      </c>
      <c r="H353" s="280" t="s">
        <v>232</v>
      </c>
      <c r="I353" s="93"/>
    </row>
    <row r="354" spans="2:9" s="188" customFormat="1" ht="26.25" customHeight="1" x14ac:dyDescent="0.25">
      <c r="B354" s="232">
        <v>1</v>
      </c>
      <c r="C354" s="233">
        <v>2</v>
      </c>
      <c r="D354" s="234">
        <v>3</v>
      </c>
      <c r="E354" s="233">
        <v>4</v>
      </c>
      <c r="F354" s="235">
        <v>5</v>
      </c>
      <c r="G354" s="301">
        <v>6</v>
      </c>
      <c r="H354" s="338">
        <v>7</v>
      </c>
      <c r="I354" s="298"/>
    </row>
    <row r="355" spans="2:9" ht="21" customHeight="1" x14ac:dyDescent="0.35">
      <c r="B355" s="236"/>
      <c r="C355" s="237"/>
      <c r="D355" s="208" t="s">
        <v>389</v>
      </c>
      <c r="E355" s="238"/>
      <c r="F355" s="239"/>
      <c r="G355" s="302"/>
      <c r="H355" s="282"/>
      <c r="I355" s="93"/>
    </row>
    <row r="356" spans="2:9" ht="59.25" customHeight="1" x14ac:dyDescent="0.35">
      <c r="B356" s="240"/>
      <c r="C356" s="114">
        <v>0.1</v>
      </c>
      <c r="D356" s="22" t="s">
        <v>390</v>
      </c>
      <c r="E356" s="241" t="s">
        <v>268</v>
      </c>
      <c r="F356" s="242">
        <v>1</v>
      </c>
      <c r="G356" s="310"/>
      <c r="H356" s="283">
        <f>F356*G356</f>
        <v>0</v>
      </c>
      <c r="I356" s="93"/>
    </row>
    <row r="357" spans="2:9" ht="41.45" customHeight="1" x14ac:dyDescent="0.35">
      <c r="B357" s="240"/>
      <c r="C357" s="114">
        <v>0.2</v>
      </c>
      <c r="D357" s="22" t="s">
        <v>391</v>
      </c>
      <c r="E357" s="241" t="s">
        <v>268</v>
      </c>
      <c r="F357" s="242">
        <v>1</v>
      </c>
      <c r="G357" s="310"/>
      <c r="H357" s="283">
        <f t="shared" ref="H357:H363" si="24">F357*G357</f>
        <v>0</v>
      </c>
      <c r="I357" s="93"/>
    </row>
    <row r="358" spans="2:9" ht="59.25" customHeight="1" x14ac:dyDescent="0.35">
      <c r="B358" s="240"/>
      <c r="C358" s="114">
        <v>0.3</v>
      </c>
      <c r="D358" s="22" t="s">
        <v>392</v>
      </c>
      <c r="E358" s="241" t="s">
        <v>268</v>
      </c>
      <c r="F358" s="242">
        <v>1</v>
      </c>
      <c r="G358" s="310"/>
      <c r="H358" s="283">
        <f t="shared" si="24"/>
        <v>0</v>
      </c>
      <c r="I358" s="93"/>
    </row>
    <row r="359" spans="2:9" ht="41.45" customHeight="1" x14ac:dyDescent="0.35">
      <c r="B359" s="240"/>
      <c r="C359" s="114">
        <v>0.4</v>
      </c>
      <c r="D359" s="22" t="s">
        <v>393</v>
      </c>
      <c r="E359" s="241" t="s">
        <v>268</v>
      </c>
      <c r="F359" s="242">
        <v>1</v>
      </c>
      <c r="G359" s="310"/>
      <c r="H359" s="283">
        <f t="shared" si="24"/>
        <v>0</v>
      </c>
      <c r="I359" s="93"/>
    </row>
    <row r="360" spans="2:9" ht="41.45" customHeight="1" x14ac:dyDescent="0.35">
      <c r="B360" s="240"/>
      <c r="C360" s="114">
        <v>0.5</v>
      </c>
      <c r="D360" s="22" t="s">
        <v>394</v>
      </c>
      <c r="E360" s="241" t="s">
        <v>268</v>
      </c>
      <c r="F360" s="61">
        <v>1</v>
      </c>
      <c r="G360" s="310"/>
      <c r="H360" s="283">
        <f t="shared" si="24"/>
        <v>0</v>
      </c>
      <c r="I360" s="93"/>
    </row>
    <row r="361" spans="2:9" ht="61.5" customHeight="1" x14ac:dyDescent="0.35">
      <c r="B361" s="240"/>
      <c r="C361" s="114">
        <v>0.6</v>
      </c>
      <c r="D361" s="22" t="s">
        <v>395</v>
      </c>
      <c r="E361" s="241" t="s">
        <v>268</v>
      </c>
      <c r="F361" s="61">
        <v>1</v>
      </c>
      <c r="G361" s="310"/>
      <c r="H361" s="283">
        <f t="shared" si="24"/>
        <v>0</v>
      </c>
      <c r="I361" s="93"/>
    </row>
    <row r="362" spans="2:9" ht="57" customHeight="1" x14ac:dyDescent="0.35">
      <c r="B362" s="240"/>
      <c r="C362" s="114">
        <v>0.7</v>
      </c>
      <c r="D362" s="22" t="s">
        <v>396</v>
      </c>
      <c r="E362" s="241" t="s">
        <v>268</v>
      </c>
      <c r="F362" s="61">
        <v>1</v>
      </c>
      <c r="G362" s="310"/>
      <c r="H362" s="283">
        <f t="shared" si="24"/>
        <v>0</v>
      </c>
      <c r="I362" s="93"/>
    </row>
    <row r="363" spans="2:9" ht="54.75" customHeight="1" thickBot="1" x14ac:dyDescent="0.4">
      <c r="B363" s="240"/>
      <c r="C363" s="114">
        <v>0.8</v>
      </c>
      <c r="D363" s="22" t="s">
        <v>397</v>
      </c>
      <c r="E363" s="241" t="s">
        <v>268</v>
      </c>
      <c r="F363" s="61">
        <v>1</v>
      </c>
      <c r="G363" s="310"/>
      <c r="H363" s="283">
        <f t="shared" si="24"/>
        <v>0</v>
      </c>
      <c r="I363" s="93"/>
    </row>
    <row r="364" spans="2:9" ht="24.75" customHeight="1" thickBot="1" x14ac:dyDescent="0.4">
      <c r="B364" s="393" t="s">
        <v>398</v>
      </c>
      <c r="C364" s="394"/>
      <c r="D364" s="394"/>
      <c r="E364" s="394"/>
      <c r="F364" s="394"/>
      <c r="G364" s="395"/>
      <c r="H364" s="284">
        <f>SUM(H356:H363)</f>
        <v>0</v>
      </c>
    </row>
    <row r="365" spans="2:9" ht="18.75" x14ac:dyDescent="0.25">
      <c r="B365" s="31"/>
      <c r="C365" s="34"/>
      <c r="D365" s="477" t="s">
        <v>4</v>
      </c>
      <c r="E365" s="478"/>
      <c r="F365" s="478"/>
      <c r="G365" s="478"/>
      <c r="H365" s="479"/>
    </row>
    <row r="366" spans="2:9" ht="51.75" customHeight="1" x14ac:dyDescent="0.35">
      <c r="B366" s="31">
        <v>1</v>
      </c>
      <c r="C366" s="11" t="s">
        <v>5</v>
      </c>
      <c r="D366" s="180" t="s">
        <v>109</v>
      </c>
      <c r="E366" s="64" t="s">
        <v>81</v>
      </c>
      <c r="F366" s="67">
        <f>(254.39+4.18+8.65)/1000</f>
        <v>0.26721999999999996</v>
      </c>
      <c r="G366" s="303"/>
      <c r="H366" s="285">
        <f>F366*G366</f>
        <v>0</v>
      </c>
    </row>
    <row r="367" spans="2:9" ht="52.5" customHeight="1" thickBot="1" x14ac:dyDescent="0.4">
      <c r="B367" s="31">
        <v>2</v>
      </c>
      <c r="C367" s="11" t="s">
        <v>6</v>
      </c>
      <c r="D367" s="180" t="s">
        <v>125</v>
      </c>
      <c r="E367" s="64" t="s">
        <v>83</v>
      </c>
      <c r="F367" s="67">
        <v>12</v>
      </c>
      <c r="G367" s="303"/>
      <c r="H367" s="285">
        <f>F367*G367</f>
        <v>0</v>
      </c>
    </row>
    <row r="368" spans="2:9" ht="19.5" thickBot="1" x14ac:dyDescent="0.4">
      <c r="B368" s="31"/>
      <c r="C368" s="11"/>
      <c r="D368" s="461" t="s">
        <v>214</v>
      </c>
      <c r="E368" s="499"/>
      <c r="F368" s="499"/>
      <c r="G368" s="499"/>
      <c r="H368" s="284">
        <f>SUM(H366:H367)</f>
        <v>0</v>
      </c>
    </row>
    <row r="369" spans="2:8" ht="18.75" x14ac:dyDescent="0.25">
      <c r="B369" s="31"/>
      <c r="C369" s="34"/>
      <c r="D369" s="477" t="s">
        <v>25</v>
      </c>
      <c r="E369" s="478"/>
      <c r="F369" s="478"/>
      <c r="G369" s="478"/>
      <c r="H369" s="479"/>
    </row>
    <row r="370" spans="2:8" ht="54" customHeight="1" x14ac:dyDescent="0.35">
      <c r="B370" s="31">
        <v>3</v>
      </c>
      <c r="C370" s="35" t="s">
        <v>7</v>
      </c>
      <c r="D370" s="22" t="s">
        <v>112</v>
      </c>
      <c r="E370" s="36" t="s">
        <v>85</v>
      </c>
      <c r="F370" s="74">
        <v>304.3</v>
      </c>
      <c r="G370" s="325"/>
      <c r="H370" s="311">
        <f>F370*G370</f>
        <v>0</v>
      </c>
    </row>
    <row r="371" spans="2:8" ht="51.75" customHeight="1" x14ac:dyDescent="0.35">
      <c r="B371" s="31">
        <v>4</v>
      </c>
      <c r="C371" s="35" t="s">
        <v>8</v>
      </c>
      <c r="D371" s="22" t="s">
        <v>86</v>
      </c>
      <c r="E371" s="36" t="s">
        <v>85</v>
      </c>
      <c r="F371" s="74">
        <v>163.30000000000001</v>
      </c>
      <c r="G371" s="325"/>
      <c r="H371" s="311">
        <f t="shared" ref="H371:H372" si="25">F371*G371</f>
        <v>0</v>
      </c>
    </row>
    <row r="372" spans="2:8" ht="34.5" customHeight="1" thickBot="1" x14ac:dyDescent="0.4">
      <c r="B372" s="31">
        <v>5</v>
      </c>
      <c r="C372" s="35" t="s">
        <v>9</v>
      </c>
      <c r="D372" s="22" t="s">
        <v>87</v>
      </c>
      <c r="E372" s="36" t="s">
        <v>88</v>
      </c>
      <c r="F372" s="74">
        <v>1518.8</v>
      </c>
      <c r="G372" s="325"/>
      <c r="H372" s="311">
        <f t="shared" si="25"/>
        <v>0</v>
      </c>
    </row>
    <row r="373" spans="2:8" ht="19.5" thickBot="1" x14ac:dyDescent="0.4">
      <c r="B373" s="31"/>
      <c r="C373" s="11"/>
      <c r="D373" s="461" t="s">
        <v>215</v>
      </c>
      <c r="E373" s="499"/>
      <c r="F373" s="499"/>
      <c r="G373" s="499"/>
      <c r="H373" s="284">
        <f>SUM(H370:H372)</f>
        <v>0</v>
      </c>
    </row>
    <row r="374" spans="2:8" ht="18.75" x14ac:dyDescent="0.25">
      <c r="B374" s="31"/>
      <c r="C374" s="35"/>
      <c r="D374" s="399" t="s">
        <v>18</v>
      </c>
      <c r="E374" s="466"/>
      <c r="F374" s="466"/>
      <c r="G374" s="466"/>
      <c r="H374" s="467"/>
    </row>
    <row r="375" spans="2:8" ht="33" customHeight="1" x14ac:dyDescent="0.35">
      <c r="B375" s="31">
        <v>6</v>
      </c>
      <c r="C375" s="35" t="s">
        <v>10</v>
      </c>
      <c r="D375" s="16" t="s">
        <v>138</v>
      </c>
      <c r="E375" s="38" t="s">
        <v>83</v>
      </c>
      <c r="F375" s="67">
        <v>50</v>
      </c>
      <c r="G375" s="303"/>
      <c r="H375" s="285">
        <f>F375*G375</f>
        <v>0</v>
      </c>
    </row>
    <row r="376" spans="2:8" ht="54" customHeight="1" x14ac:dyDescent="0.35">
      <c r="B376" s="31">
        <v>7</v>
      </c>
      <c r="C376" s="35" t="s">
        <v>11</v>
      </c>
      <c r="D376" s="16" t="s">
        <v>139</v>
      </c>
      <c r="E376" s="71" t="s">
        <v>83</v>
      </c>
      <c r="F376" s="67">
        <v>5</v>
      </c>
      <c r="G376" s="303"/>
      <c r="H376" s="285">
        <f t="shared" ref="H376:H377" si="26">F376*G376</f>
        <v>0</v>
      </c>
    </row>
    <row r="377" spans="2:8" ht="51.75" customHeight="1" thickBot="1" x14ac:dyDescent="0.4">
      <c r="B377" s="31">
        <v>8</v>
      </c>
      <c r="C377" s="35" t="s">
        <v>12</v>
      </c>
      <c r="D377" s="16" t="s">
        <v>140</v>
      </c>
      <c r="E377" s="71" t="s">
        <v>83</v>
      </c>
      <c r="F377" s="67">
        <v>12</v>
      </c>
      <c r="G377" s="303"/>
      <c r="H377" s="285">
        <f t="shared" si="26"/>
        <v>0</v>
      </c>
    </row>
    <row r="378" spans="2:8" ht="19.5" thickBot="1" x14ac:dyDescent="0.4">
      <c r="B378" s="31"/>
      <c r="C378" s="11"/>
      <c r="D378" s="461" t="s">
        <v>233</v>
      </c>
      <c r="E378" s="499"/>
      <c r="F378" s="499"/>
      <c r="G378" s="499"/>
      <c r="H378" s="284">
        <f>SUM(H375:H377)</f>
        <v>0</v>
      </c>
    </row>
    <row r="379" spans="2:8" ht="18.75" x14ac:dyDescent="0.25">
      <c r="B379" s="31"/>
      <c r="C379" s="35"/>
      <c r="D379" s="468" t="s">
        <v>234</v>
      </c>
      <c r="E379" s="469"/>
      <c r="F379" s="469"/>
      <c r="G379" s="469"/>
      <c r="H379" s="470"/>
    </row>
    <row r="380" spans="2:8" ht="55.5" customHeight="1" x14ac:dyDescent="0.35">
      <c r="B380" s="31">
        <v>9</v>
      </c>
      <c r="C380" s="177" t="s">
        <v>216</v>
      </c>
      <c r="D380" s="18" t="s">
        <v>90</v>
      </c>
      <c r="E380" s="71" t="s">
        <v>85</v>
      </c>
      <c r="F380" s="67">
        <v>423</v>
      </c>
      <c r="G380" s="303"/>
      <c r="H380" s="285">
        <f>F380*G380</f>
        <v>0</v>
      </c>
    </row>
    <row r="381" spans="2:8" ht="37.5" customHeight="1" x14ac:dyDescent="0.35">
      <c r="B381" s="31">
        <v>10</v>
      </c>
      <c r="C381" s="177" t="s">
        <v>217</v>
      </c>
      <c r="D381" s="18" t="s">
        <v>91</v>
      </c>
      <c r="E381" s="71" t="s">
        <v>88</v>
      </c>
      <c r="F381" s="67">
        <v>1209</v>
      </c>
      <c r="G381" s="303"/>
      <c r="H381" s="285">
        <f t="shared" ref="H381:H383" si="27">F381*G381</f>
        <v>0</v>
      </c>
    </row>
    <row r="382" spans="2:8" ht="56.25" customHeight="1" x14ac:dyDescent="0.35">
      <c r="B382" s="31">
        <v>11</v>
      </c>
      <c r="C382" s="177" t="s">
        <v>218</v>
      </c>
      <c r="D382" s="18" t="s">
        <v>92</v>
      </c>
      <c r="E382" s="72" t="s">
        <v>88</v>
      </c>
      <c r="F382" s="67">
        <v>1209</v>
      </c>
      <c r="G382" s="303"/>
      <c r="H382" s="285">
        <f t="shared" si="27"/>
        <v>0</v>
      </c>
    </row>
    <row r="383" spans="2:8" ht="49.5" customHeight="1" thickBot="1" x14ac:dyDescent="0.4">
      <c r="B383" s="31">
        <v>12</v>
      </c>
      <c r="C383" s="177" t="s">
        <v>219</v>
      </c>
      <c r="D383" s="18" t="s">
        <v>93</v>
      </c>
      <c r="E383" s="72" t="s">
        <v>83</v>
      </c>
      <c r="F383" s="67">
        <v>495</v>
      </c>
      <c r="G383" s="303"/>
      <c r="H383" s="285">
        <f t="shared" si="27"/>
        <v>0</v>
      </c>
    </row>
    <row r="384" spans="2:8" ht="19.5" thickBot="1" x14ac:dyDescent="0.4">
      <c r="B384" s="55"/>
      <c r="C384" s="56"/>
      <c r="D384" s="461" t="s">
        <v>224</v>
      </c>
      <c r="E384" s="517"/>
      <c r="F384" s="517"/>
      <c r="G384" s="517"/>
      <c r="H384" s="284">
        <f>SUM(H380:H383)</f>
        <v>0</v>
      </c>
    </row>
    <row r="385" spans="2:8" ht="18.75" x14ac:dyDescent="0.25">
      <c r="B385" s="31"/>
      <c r="C385" s="34"/>
      <c r="D385" s="477" t="s">
        <v>19</v>
      </c>
      <c r="E385" s="478"/>
      <c r="F385" s="478"/>
      <c r="G385" s="478"/>
      <c r="H385" s="479"/>
    </row>
    <row r="386" spans="2:8" ht="55.5" customHeight="1" x14ac:dyDescent="0.35">
      <c r="B386" s="69">
        <v>13</v>
      </c>
      <c r="C386" s="15" t="s">
        <v>20</v>
      </c>
      <c r="D386" s="259" t="s">
        <v>141</v>
      </c>
      <c r="E386" s="36" t="s">
        <v>88</v>
      </c>
      <c r="F386" s="67">
        <f>170*0.1*0.5</f>
        <v>8.5</v>
      </c>
      <c r="G386" s="303"/>
      <c r="H386" s="285">
        <f>F386*G386</f>
        <v>0</v>
      </c>
    </row>
    <row r="387" spans="2:8" ht="36" customHeight="1" x14ac:dyDescent="0.35">
      <c r="B387" s="12">
        <v>14</v>
      </c>
      <c r="C387" s="15" t="s">
        <v>21</v>
      </c>
      <c r="D387" s="259" t="s">
        <v>119</v>
      </c>
      <c r="E387" s="38" t="s">
        <v>88</v>
      </c>
      <c r="F387" s="67">
        <f>4.5*3*0.5</f>
        <v>6.75</v>
      </c>
      <c r="G387" s="303"/>
      <c r="H387" s="285">
        <f t="shared" ref="H387:H389" si="28">F387*G387</f>
        <v>0</v>
      </c>
    </row>
    <row r="388" spans="2:8" ht="58.5" customHeight="1" x14ac:dyDescent="0.35">
      <c r="B388" s="69">
        <v>15</v>
      </c>
      <c r="C388" s="15" t="s">
        <v>22</v>
      </c>
      <c r="D388" s="259" t="s">
        <v>95</v>
      </c>
      <c r="E388" s="36" t="s">
        <v>61</v>
      </c>
      <c r="F388" s="67">
        <v>7</v>
      </c>
      <c r="G388" s="303"/>
      <c r="H388" s="285">
        <f t="shared" si="28"/>
        <v>0</v>
      </c>
    </row>
    <row r="389" spans="2:8" ht="33.75" customHeight="1" thickBot="1" x14ac:dyDescent="0.4">
      <c r="B389" s="12">
        <v>16</v>
      </c>
      <c r="C389" s="15" t="s">
        <v>23</v>
      </c>
      <c r="D389" s="259" t="s">
        <v>96</v>
      </c>
      <c r="E389" s="36" t="s">
        <v>61</v>
      </c>
      <c r="F389" s="67">
        <v>8</v>
      </c>
      <c r="G389" s="303"/>
      <c r="H389" s="285">
        <f t="shared" si="28"/>
        <v>0</v>
      </c>
    </row>
    <row r="390" spans="2:8" ht="19.5" thickBot="1" x14ac:dyDescent="0.4">
      <c r="B390" s="55"/>
      <c r="C390" s="56"/>
      <c r="D390" s="461" t="s">
        <v>225</v>
      </c>
      <c r="E390" s="471"/>
      <c r="F390" s="471"/>
      <c r="G390" s="471"/>
      <c r="H390" s="284">
        <f>SUM(H386:H389)</f>
        <v>0</v>
      </c>
    </row>
    <row r="391" spans="2:8" ht="18.75" x14ac:dyDescent="0.25">
      <c r="B391" s="31"/>
      <c r="C391" s="34"/>
      <c r="D391" s="477" t="s">
        <v>226</v>
      </c>
      <c r="E391" s="478"/>
      <c r="F391" s="478"/>
      <c r="G391" s="478"/>
      <c r="H391" s="479"/>
    </row>
    <row r="392" spans="2:8" ht="57" customHeight="1" x14ac:dyDescent="0.35">
      <c r="B392" s="69"/>
      <c r="C392" s="15"/>
      <c r="D392" s="260" t="s">
        <v>142</v>
      </c>
      <c r="E392" s="36"/>
      <c r="F392" s="67"/>
      <c r="G392" s="303"/>
      <c r="H392" s="285"/>
    </row>
    <row r="393" spans="2:8" ht="55.5" customHeight="1" x14ac:dyDescent="0.35">
      <c r="B393" s="12">
        <v>17</v>
      </c>
      <c r="C393" s="15" t="s">
        <v>211</v>
      </c>
      <c r="D393" s="259" t="s">
        <v>98</v>
      </c>
      <c r="E393" s="38" t="s">
        <v>83</v>
      </c>
      <c r="F393" s="67">
        <v>540</v>
      </c>
      <c r="G393" s="303"/>
      <c r="H393" s="285">
        <f>F393*G393</f>
        <v>0</v>
      </c>
    </row>
    <row r="394" spans="2:8" ht="73.5" customHeight="1" x14ac:dyDescent="0.35">
      <c r="B394" s="12">
        <v>18</v>
      </c>
      <c r="C394" s="15" t="s">
        <v>246</v>
      </c>
      <c r="D394" s="259" t="s">
        <v>99</v>
      </c>
      <c r="E394" s="64" t="s">
        <v>83</v>
      </c>
      <c r="F394" s="67">
        <v>540</v>
      </c>
      <c r="G394" s="303"/>
      <c r="H394" s="285">
        <f t="shared" ref="H394:H403" si="29">F394*G394</f>
        <v>0</v>
      </c>
    </row>
    <row r="395" spans="2:8" ht="57" customHeight="1" x14ac:dyDescent="0.35">
      <c r="B395" s="69">
        <v>19</v>
      </c>
      <c r="C395" s="15" t="s">
        <v>259</v>
      </c>
      <c r="D395" s="259" t="s">
        <v>100</v>
      </c>
      <c r="E395" s="64" t="s">
        <v>83</v>
      </c>
      <c r="F395" s="67">
        <v>540</v>
      </c>
      <c r="G395" s="303"/>
      <c r="H395" s="285">
        <f t="shared" si="29"/>
        <v>0</v>
      </c>
    </row>
    <row r="396" spans="2:8" ht="52.5" customHeight="1" x14ac:dyDescent="0.35">
      <c r="B396" s="12">
        <v>20</v>
      </c>
      <c r="C396" s="15" t="s">
        <v>260</v>
      </c>
      <c r="D396" s="259" t="s">
        <v>101</v>
      </c>
      <c r="E396" s="64" t="s">
        <v>61</v>
      </c>
      <c r="F396" s="67">
        <v>8</v>
      </c>
      <c r="G396" s="303"/>
      <c r="H396" s="285">
        <f t="shared" si="29"/>
        <v>0</v>
      </c>
    </row>
    <row r="397" spans="2:8" ht="54" customHeight="1" x14ac:dyDescent="0.35">
      <c r="B397" s="12">
        <v>21</v>
      </c>
      <c r="C397" s="15" t="s">
        <v>261</v>
      </c>
      <c r="D397" s="259" t="s">
        <v>102</v>
      </c>
      <c r="E397" s="64" t="s">
        <v>61</v>
      </c>
      <c r="F397" s="67">
        <v>8</v>
      </c>
      <c r="G397" s="303"/>
      <c r="H397" s="285">
        <f t="shared" si="29"/>
        <v>0</v>
      </c>
    </row>
    <row r="398" spans="2:8" ht="131.25" x14ac:dyDescent="0.35">
      <c r="B398" s="69">
        <v>22</v>
      </c>
      <c r="C398" s="15" t="s">
        <v>262</v>
      </c>
      <c r="D398" s="259" t="s">
        <v>103</v>
      </c>
      <c r="E398" s="64" t="s">
        <v>61</v>
      </c>
      <c r="F398" s="67">
        <v>1</v>
      </c>
      <c r="G398" s="303"/>
      <c r="H398" s="285">
        <f t="shared" si="29"/>
        <v>0</v>
      </c>
    </row>
    <row r="399" spans="2:8" ht="75" customHeight="1" x14ac:dyDescent="0.35">
      <c r="B399" s="12">
        <v>23</v>
      </c>
      <c r="C399" s="15" t="s">
        <v>263</v>
      </c>
      <c r="D399" s="259" t="s">
        <v>104</v>
      </c>
      <c r="E399" s="64" t="s">
        <v>85</v>
      </c>
      <c r="F399" s="67">
        <v>220</v>
      </c>
      <c r="G399" s="303"/>
      <c r="H399" s="285">
        <f t="shared" si="29"/>
        <v>0</v>
      </c>
    </row>
    <row r="400" spans="2:8" ht="56.25" customHeight="1" x14ac:dyDescent="0.35">
      <c r="B400" s="12">
        <v>24</v>
      </c>
      <c r="C400" s="15" t="s">
        <v>264</v>
      </c>
      <c r="D400" s="259" t="s">
        <v>105</v>
      </c>
      <c r="E400" s="64" t="s">
        <v>83</v>
      </c>
      <c r="F400" s="67">
        <v>540</v>
      </c>
      <c r="G400" s="303"/>
      <c r="H400" s="285">
        <f t="shared" si="29"/>
        <v>0</v>
      </c>
    </row>
    <row r="401" spans="2:9" ht="71.25" customHeight="1" x14ac:dyDescent="0.35">
      <c r="B401" s="69">
        <v>25</v>
      </c>
      <c r="C401" s="15" t="s">
        <v>265</v>
      </c>
      <c r="D401" s="259" t="s">
        <v>143</v>
      </c>
      <c r="E401" s="64" t="s">
        <v>83</v>
      </c>
      <c r="F401" s="67">
        <v>540</v>
      </c>
      <c r="G401" s="303"/>
      <c r="H401" s="285">
        <f t="shared" si="29"/>
        <v>0</v>
      </c>
    </row>
    <row r="402" spans="2:9" ht="53.25" customHeight="1" x14ac:dyDescent="0.35">
      <c r="B402" s="12">
        <v>26</v>
      </c>
      <c r="C402" s="15" t="s">
        <v>266</v>
      </c>
      <c r="D402" s="259" t="s">
        <v>107</v>
      </c>
      <c r="E402" s="64" t="s">
        <v>61</v>
      </c>
      <c r="F402" s="67">
        <v>12</v>
      </c>
      <c r="G402" s="303"/>
      <c r="H402" s="285">
        <f t="shared" si="29"/>
        <v>0</v>
      </c>
    </row>
    <row r="403" spans="2:9" ht="129" customHeight="1" thickBot="1" x14ac:dyDescent="0.4">
      <c r="B403" s="12">
        <v>27</v>
      </c>
      <c r="C403" s="15" t="s">
        <v>267</v>
      </c>
      <c r="D403" s="259" t="s">
        <v>144</v>
      </c>
      <c r="E403" s="64" t="s">
        <v>61</v>
      </c>
      <c r="F403" s="67">
        <v>1</v>
      </c>
      <c r="G403" s="303"/>
      <c r="H403" s="285">
        <f t="shared" si="29"/>
        <v>0</v>
      </c>
    </row>
    <row r="404" spans="2:9" ht="19.5" thickBot="1" x14ac:dyDescent="0.4">
      <c r="B404" s="55"/>
      <c r="C404" s="56"/>
      <c r="D404" s="461" t="s">
        <v>227</v>
      </c>
      <c r="E404" s="471"/>
      <c r="F404" s="471"/>
      <c r="G404" s="471"/>
      <c r="H404" s="284">
        <f>SUM(H393:H403)</f>
        <v>0</v>
      </c>
    </row>
    <row r="405" spans="2:9" ht="27" customHeight="1" x14ac:dyDescent="0.35">
      <c r="B405" s="80"/>
      <c r="C405" s="39"/>
      <c r="D405" s="496" t="s">
        <v>52</v>
      </c>
      <c r="E405" s="497"/>
      <c r="F405" s="497"/>
      <c r="G405" s="498"/>
      <c r="H405" s="312"/>
    </row>
    <row r="406" spans="2:9" ht="23.25" customHeight="1" x14ac:dyDescent="0.35">
      <c r="B406" s="197"/>
      <c r="C406" s="198"/>
      <c r="D406" s="181" t="s">
        <v>399</v>
      </c>
      <c r="E406" s="199"/>
      <c r="F406" s="199"/>
      <c r="G406" s="330"/>
      <c r="H406" s="313">
        <f>H364</f>
        <v>0</v>
      </c>
    </row>
    <row r="407" spans="2:9" ht="21" customHeight="1" x14ac:dyDescent="0.35">
      <c r="B407" s="81"/>
      <c r="C407" s="34"/>
      <c r="D407" s="40" t="s">
        <v>16</v>
      </c>
      <c r="E407" s="57"/>
      <c r="F407" s="76"/>
      <c r="G407" s="326"/>
      <c r="H407" s="314">
        <f>H368</f>
        <v>0</v>
      </c>
    </row>
    <row r="408" spans="2:9" ht="18.75" x14ac:dyDescent="0.35">
      <c r="B408" s="82"/>
      <c r="C408" s="41"/>
      <c r="D408" s="40" t="s">
        <v>34</v>
      </c>
      <c r="E408" s="57"/>
      <c r="F408" s="76"/>
      <c r="G408" s="326"/>
      <c r="H408" s="314">
        <f>H373</f>
        <v>0</v>
      </c>
    </row>
    <row r="409" spans="2:9" ht="18.75" x14ac:dyDescent="0.35">
      <c r="B409" s="82"/>
      <c r="C409" s="41"/>
      <c r="D409" s="40" t="s">
        <v>35</v>
      </c>
      <c r="E409" s="57"/>
      <c r="F409" s="76"/>
      <c r="G409" s="326"/>
      <c r="H409" s="314">
        <f>H378</f>
        <v>0</v>
      </c>
    </row>
    <row r="410" spans="2:9" ht="18.75" x14ac:dyDescent="0.35">
      <c r="B410" s="83"/>
      <c r="C410" s="42"/>
      <c r="D410" s="481" t="s">
        <v>36</v>
      </c>
      <c r="E410" s="482"/>
      <c r="F410" s="482"/>
      <c r="G410" s="483"/>
      <c r="H410" s="314">
        <f>H384</f>
        <v>0</v>
      </c>
    </row>
    <row r="411" spans="2:9" ht="18.75" x14ac:dyDescent="0.35">
      <c r="B411" s="83"/>
      <c r="C411" s="42"/>
      <c r="D411" s="481" t="s">
        <v>37</v>
      </c>
      <c r="E411" s="482"/>
      <c r="F411" s="482"/>
      <c r="G411" s="483"/>
      <c r="H411" s="314">
        <f>H390</f>
        <v>0</v>
      </c>
    </row>
    <row r="412" spans="2:9" ht="19.5" thickBot="1" x14ac:dyDescent="0.4">
      <c r="B412" s="84"/>
      <c r="C412" s="43"/>
      <c r="D412" s="503" t="s">
        <v>228</v>
      </c>
      <c r="E412" s="504"/>
      <c r="F412" s="504"/>
      <c r="G412" s="505"/>
      <c r="H412" s="315">
        <f>H404</f>
        <v>0</v>
      </c>
    </row>
    <row r="413" spans="2:9" ht="29.25" customHeight="1" thickBot="1" x14ac:dyDescent="0.4">
      <c r="B413" s="201"/>
      <c r="C413" s="200"/>
      <c r="D413" s="183" t="s">
        <v>251</v>
      </c>
      <c r="E413" s="184"/>
      <c r="F413" s="203"/>
      <c r="G413" s="331"/>
      <c r="H413" s="316">
        <f>SUM(H406:H412)</f>
        <v>0</v>
      </c>
    </row>
    <row r="414" spans="2:9" ht="19.5" thickBot="1" x14ac:dyDescent="0.4">
      <c r="B414" s="87"/>
      <c r="C414" s="50"/>
      <c r="D414" s="49"/>
      <c r="E414" s="51"/>
      <c r="F414" s="77"/>
      <c r="G414" s="328"/>
      <c r="H414" s="318"/>
    </row>
    <row r="415" spans="2:9" ht="90" customHeight="1" thickBot="1" x14ac:dyDescent="0.3">
      <c r="B415" s="474" t="s">
        <v>354</v>
      </c>
      <c r="C415" s="475"/>
      <c r="D415" s="475"/>
      <c r="E415" s="475"/>
      <c r="F415" s="475"/>
      <c r="G415" s="475"/>
      <c r="H415" s="476"/>
      <c r="I415" s="89"/>
    </row>
    <row r="416" spans="2:9" ht="35.1" customHeight="1" thickBot="1" x14ac:dyDescent="0.3">
      <c r="B416" s="452" t="s">
        <v>212</v>
      </c>
      <c r="C416" s="453"/>
      <c r="D416" s="453"/>
      <c r="E416" s="453"/>
      <c r="F416" s="453"/>
      <c r="G416" s="453"/>
      <c r="H416" s="454"/>
      <c r="I416" s="90"/>
    </row>
    <row r="417" spans="2:9" ht="32.25" customHeight="1" thickBot="1" x14ac:dyDescent="0.3">
      <c r="B417" s="500" t="s">
        <v>245</v>
      </c>
      <c r="C417" s="501"/>
      <c r="D417" s="501"/>
      <c r="E417" s="501"/>
      <c r="F417" s="501"/>
      <c r="G417" s="501"/>
      <c r="H417" s="502"/>
    </row>
    <row r="418" spans="2:9" ht="26.25" customHeight="1" x14ac:dyDescent="0.25">
      <c r="B418" s="214"/>
      <c r="C418" s="215"/>
      <c r="D418" s="455" t="s">
        <v>269</v>
      </c>
      <c r="E418" s="456"/>
      <c r="F418" s="456"/>
      <c r="G418" s="456"/>
      <c r="H418" s="457"/>
      <c r="I418" s="91"/>
    </row>
    <row r="419" spans="2:9" ht="81" customHeight="1" x14ac:dyDescent="0.25">
      <c r="B419" s="92"/>
      <c r="C419" s="216" t="s">
        <v>270</v>
      </c>
      <c r="D419" s="396" t="s">
        <v>373</v>
      </c>
      <c r="E419" s="458"/>
      <c r="F419" s="458"/>
      <c r="G419" s="458"/>
      <c r="H419" s="459"/>
      <c r="I419" s="217"/>
    </row>
    <row r="420" spans="2:9" ht="178.5" customHeight="1" x14ac:dyDescent="0.25">
      <c r="B420" s="92"/>
      <c r="C420" s="216" t="s">
        <v>271</v>
      </c>
      <c r="D420" s="396" t="s">
        <v>374</v>
      </c>
      <c r="E420" s="397"/>
      <c r="F420" s="397"/>
      <c r="G420" s="397"/>
      <c r="H420" s="398"/>
      <c r="I420" s="217"/>
    </row>
    <row r="421" spans="2:9" ht="116.25" customHeight="1" x14ac:dyDescent="0.25">
      <c r="B421" s="218"/>
      <c r="C421" s="219" t="s">
        <v>273</v>
      </c>
      <c r="D421" s="391" t="s">
        <v>375</v>
      </c>
      <c r="E421" s="391"/>
      <c r="F421" s="391"/>
      <c r="G421" s="391"/>
      <c r="H421" s="392"/>
      <c r="I421" s="93"/>
    </row>
    <row r="422" spans="2:9" s="7" customFormat="1" ht="105.75" customHeight="1" x14ac:dyDescent="0.25">
      <c r="B422" s="174"/>
      <c r="C422" s="220" t="s">
        <v>274</v>
      </c>
      <c r="D422" s="391" t="s">
        <v>272</v>
      </c>
      <c r="E422" s="391"/>
      <c r="F422" s="391"/>
      <c r="G422" s="391"/>
      <c r="H422" s="392"/>
      <c r="I422" s="93"/>
    </row>
    <row r="423" spans="2:9" ht="186.75" customHeight="1" x14ac:dyDescent="0.25">
      <c r="B423" s="221"/>
      <c r="C423" s="219" t="s">
        <v>275</v>
      </c>
      <c r="D423" s="391" t="s">
        <v>376</v>
      </c>
      <c r="E423" s="391"/>
      <c r="F423" s="391"/>
      <c r="G423" s="391"/>
      <c r="H423" s="392"/>
      <c r="I423" s="93"/>
    </row>
    <row r="424" spans="2:9" ht="110.25" customHeight="1" x14ac:dyDescent="0.25">
      <c r="B424" s="221"/>
      <c r="C424" s="219" t="s">
        <v>276</v>
      </c>
      <c r="D424" s="391" t="s">
        <v>377</v>
      </c>
      <c r="E424" s="391"/>
      <c r="F424" s="391"/>
      <c r="G424" s="391"/>
      <c r="H424" s="392"/>
      <c r="I424" s="93"/>
    </row>
    <row r="425" spans="2:9" ht="54" customHeight="1" x14ac:dyDescent="0.25">
      <c r="B425" s="221"/>
      <c r="C425" s="219" t="s">
        <v>277</v>
      </c>
      <c r="D425" s="391" t="s">
        <v>378</v>
      </c>
      <c r="E425" s="391"/>
      <c r="F425" s="391"/>
      <c r="G425" s="391"/>
      <c r="H425" s="392"/>
      <c r="I425" s="93"/>
    </row>
    <row r="426" spans="2:9" ht="101.25" customHeight="1" x14ac:dyDescent="0.35">
      <c r="B426" s="221"/>
      <c r="C426" s="219" t="s">
        <v>278</v>
      </c>
      <c r="D426" s="396" t="s">
        <v>379</v>
      </c>
      <c r="E426" s="397"/>
      <c r="F426" s="397"/>
      <c r="G426" s="397"/>
      <c r="H426" s="398"/>
      <c r="I426" s="94"/>
    </row>
    <row r="427" spans="2:9" ht="97.5" customHeight="1" x14ac:dyDescent="0.25">
      <c r="B427" s="221"/>
      <c r="C427" s="222" t="s">
        <v>279</v>
      </c>
      <c r="D427" s="391" t="s">
        <v>380</v>
      </c>
      <c r="E427" s="391"/>
      <c r="F427" s="391"/>
      <c r="G427" s="391"/>
      <c r="H427" s="392"/>
      <c r="I427" s="93"/>
    </row>
    <row r="428" spans="2:9" ht="131.25" customHeight="1" x14ac:dyDescent="0.25">
      <c r="B428" s="223"/>
      <c r="C428" s="219" t="s">
        <v>280</v>
      </c>
      <c r="D428" s="399" t="s">
        <v>381</v>
      </c>
      <c r="E428" s="400"/>
      <c r="F428" s="400"/>
      <c r="G428" s="400"/>
      <c r="H428" s="401"/>
      <c r="I428" s="95"/>
    </row>
    <row r="429" spans="2:9" ht="229.5" customHeight="1" x14ac:dyDescent="0.25">
      <c r="B429" s="221"/>
      <c r="C429" s="219" t="s">
        <v>281</v>
      </c>
      <c r="D429" s="391" t="s">
        <v>382</v>
      </c>
      <c r="E429" s="391"/>
      <c r="F429" s="391"/>
      <c r="G429" s="391"/>
      <c r="H429" s="392"/>
      <c r="I429" s="93"/>
    </row>
    <row r="430" spans="2:9" ht="190.5" customHeight="1" x14ac:dyDescent="0.25">
      <c r="B430" s="221"/>
      <c r="C430" s="219" t="s">
        <v>282</v>
      </c>
      <c r="D430" s="396" t="s">
        <v>383</v>
      </c>
      <c r="E430" s="397"/>
      <c r="F430" s="397"/>
      <c r="G430" s="397"/>
      <c r="H430" s="398"/>
      <c r="I430" s="93"/>
    </row>
    <row r="431" spans="2:9" ht="140.25" customHeight="1" x14ac:dyDescent="0.25">
      <c r="B431" s="221"/>
      <c r="C431" s="219" t="s">
        <v>283</v>
      </c>
      <c r="D431" s="396" t="s">
        <v>384</v>
      </c>
      <c r="E431" s="397"/>
      <c r="F431" s="397"/>
      <c r="G431" s="397"/>
      <c r="H431" s="398"/>
      <c r="I431" s="93"/>
    </row>
    <row r="432" spans="2:9" s="7" customFormat="1" ht="96.75" customHeight="1" x14ac:dyDescent="0.25">
      <c r="B432" s="224"/>
      <c r="C432" s="225" t="s">
        <v>385</v>
      </c>
      <c r="D432" s="396" t="s">
        <v>386</v>
      </c>
      <c r="E432" s="397"/>
      <c r="F432" s="397"/>
      <c r="G432" s="397"/>
      <c r="H432" s="398"/>
      <c r="I432" s="93"/>
    </row>
    <row r="433" spans="2:9" ht="99" customHeight="1" thickBot="1" x14ac:dyDescent="0.3">
      <c r="B433" s="243"/>
      <c r="C433" s="244" t="s">
        <v>387</v>
      </c>
      <c r="D433" s="472" t="s">
        <v>388</v>
      </c>
      <c r="E433" s="472"/>
      <c r="F433" s="472"/>
      <c r="G433" s="472"/>
      <c r="H433" s="473"/>
      <c r="I433" s="93"/>
    </row>
    <row r="434" spans="2:9" ht="22.5" customHeight="1" thickTop="1" thickBot="1" x14ac:dyDescent="0.3">
      <c r="B434" s="245"/>
      <c r="C434" s="246"/>
      <c r="D434" s="187"/>
      <c r="E434" s="187"/>
      <c r="F434" s="187"/>
      <c r="G434" s="332"/>
      <c r="H434" s="320"/>
      <c r="I434" s="93"/>
    </row>
    <row r="435" spans="2:9" ht="65.25" customHeight="1" thickTop="1" x14ac:dyDescent="0.25">
      <c r="B435" s="247" t="s">
        <v>0</v>
      </c>
      <c r="C435" s="248" t="s">
        <v>1</v>
      </c>
      <c r="D435" s="249" t="s">
        <v>2</v>
      </c>
      <c r="E435" s="248" t="s">
        <v>230</v>
      </c>
      <c r="F435" s="250" t="s">
        <v>231</v>
      </c>
      <c r="G435" s="333" t="s">
        <v>3</v>
      </c>
      <c r="H435" s="321" t="s">
        <v>232</v>
      </c>
      <c r="I435" s="93"/>
    </row>
    <row r="436" spans="2:9" s="188" customFormat="1" ht="26.25" customHeight="1" x14ac:dyDescent="0.25">
      <c r="B436" s="232">
        <v>1</v>
      </c>
      <c r="C436" s="233">
        <v>2</v>
      </c>
      <c r="D436" s="234">
        <v>3</v>
      </c>
      <c r="E436" s="233">
        <v>4</v>
      </c>
      <c r="F436" s="235">
        <v>5</v>
      </c>
      <c r="G436" s="301">
        <v>6</v>
      </c>
      <c r="H436" s="338">
        <v>7</v>
      </c>
      <c r="I436" s="189"/>
    </row>
    <row r="437" spans="2:9" ht="21" customHeight="1" x14ac:dyDescent="0.35">
      <c r="B437" s="236"/>
      <c r="C437" s="237"/>
      <c r="D437" s="208" t="s">
        <v>389</v>
      </c>
      <c r="E437" s="238"/>
      <c r="F437" s="239"/>
      <c r="G437" s="302"/>
      <c r="H437" s="282"/>
      <c r="I437" s="93"/>
    </row>
    <row r="438" spans="2:9" ht="48.75" customHeight="1" x14ac:dyDescent="0.35">
      <c r="B438" s="240"/>
      <c r="C438" s="114">
        <v>0.1</v>
      </c>
      <c r="D438" s="22" t="s">
        <v>390</v>
      </c>
      <c r="E438" s="241" t="s">
        <v>268</v>
      </c>
      <c r="F438" s="242">
        <v>1</v>
      </c>
      <c r="G438" s="310"/>
      <c r="H438" s="283">
        <f>F438*G438</f>
        <v>0</v>
      </c>
      <c r="I438" s="93"/>
    </row>
    <row r="439" spans="2:9" ht="41.45" customHeight="1" x14ac:dyDescent="0.35">
      <c r="B439" s="240"/>
      <c r="C439" s="114">
        <v>0.2</v>
      </c>
      <c r="D439" s="22" t="s">
        <v>391</v>
      </c>
      <c r="E439" s="241" t="s">
        <v>268</v>
      </c>
      <c r="F439" s="242">
        <v>1</v>
      </c>
      <c r="G439" s="310"/>
      <c r="H439" s="283">
        <f t="shared" ref="H439:H445" si="30">F439*G439</f>
        <v>0</v>
      </c>
      <c r="I439" s="93"/>
    </row>
    <row r="440" spans="2:9" ht="57" customHeight="1" x14ac:dyDescent="0.35">
      <c r="B440" s="240"/>
      <c r="C440" s="114">
        <v>0.3</v>
      </c>
      <c r="D440" s="22" t="s">
        <v>392</v>
      </c>
      <c r="E440" s="241" t="s">
        <v>268</v>
      </c>
      <c r="F440" s="242">
        <v>1</v>
      </c>
      <c r="G440" s="310"/>
      <c r="H440" s="283">
        <f t="shared" si="30"/>
        <v>0</v>
      </c>
      <c r="I440" s="93"/>
    </row>
    <row r="441" spans="2:9" ht="41.45" customHeight="1" x14ac:dyDescent="0.35">
      <c r="B441" s="240"/>
      <c r="C441" s="114">
        <v>0.4</v>
      </c>
      <c r="D441" s="22" t="s">
        <v>393</v>
      </c>
      <c r="E441" s="241" t="s">
        <v>268</v>
      </c>
      <c r="F441" s="242">
        <v>1</v>
      </c>
      <c r="G441" s="310"/>
      <c r="H441" s="283">
        <f t="shared" si="30"/>
        <v>0</v>
      </c>
      <c r="I441" s="93"/>
    </row>
    <row r="442" spans="2:9" ht="41.45" customHeight="1" x14ac:dyDescent="0.35">
      <c r="B442" s="240"/>
      <c r="C442" s="114">
        <v>0.5</v>
      </c>
      <c r="D442" s="22" t="s">
        <v>394</v>
      </c>
      <c r="E442" s="241" t="s">
        <v>268</v>
      </c>
      <c r="F442" s="61">
        <v>1</v>
      </c>
      <c r="G442" s="310"/>
      <c r="H442" s="283">
        <f t="shared" si="30"/>
        <v>0</v>
      </c>
      <c r="I442" s="93"/>
    </row>
    <row r="443" spans="2:9" ht="60" customHeight="1" x14ac:dyDescent="0.35">
      <c r="B443" s="240"/>
      <c r="C443" s="114">
        <v>0.6</v>
      </c>
      <c r="D443" s="22" t="s">
        <v>395</v>
      </c>
      <c r="E443" s="241" t="s">
        <v>268</v>
      </c>
      <c r="F443" s="61">
        <v>1</v>
      </c>
      <c r="G443" s="310"/>
      <c r="H443" s="283">
        <f t="shared" si="30"/>
        <v>0</v>
      </c>
      <c r="I443" s="93"/>
    </row>
    <row r="444" spans="2:9" ht="57.75" customHeight="1" x14ac:dyDescent="0.35">
      <c r="B444" s="240"/>
      <c r="C444" s="114">
        <v>0.7</v>
      </c>
      <c r="D444" s="22" t="s">
        <v>396</v>
      </c>
      <c r="E444" s="241" t="s">
        <v>268</v>
      </c>
      <c r="F444" s="61">
        <v>1</v>
      </c>
      <c r="G444" s="310"/>
      <c r="H444" s="283">
        <f t="shared" si="30"/>
        <v>0</v>
      </c>
      <c r="I444" s="93"/>
    </row>
    <row r="445" spans="2:9" ht="56.25" customHeight="1" thickBot="1" x14ac:dyDescent="0.4">
      <c r="B445" s="240"/>
      <c r="C445" s="114">
        <v>0.8</v>
      </c>
      <c r="D445" s="22" t="s">
        <v>397</v>
      </c>
      <c r="E445" s="241" t="s">
        <v>268</v>
      </c>
      <c r="F445" s="61">
        <v>1</v>
      </c>
      <c r="G445" s="310"/>
      <c r="H445" s="283">
        <f t="shared" si="30"/>
        <v>0</v>
      </c>
      <c r="I445" s="93"/>
    </row>
    <row r="446" spans="2:9" ht="30" customHeight="1" thickBot="1" x14ac:dyDescent="0.4">
      <c r="B446" s="393" t="s">
        <v>398</v>
      </c>
      <c r="C446" s="394"/>
      <c r="D446" s="394"/>
      <c r="E446" s="394"/>
      <c r="F446" s="394"/>
      <c r="G446" s="395"/>
      <c r="H446" s="284">
        <f>SUM(H438:H445)</f>
        <v>0</v>
      </c>
    </row>
    <row r="447" spans="2:9" ht="18.75" x14ac:dyDescent="0.25">
      <c r="B447" s="31"/>
      <c r="C447" s="34"/>
      <c r="D447" s="477" t="s">
        <v>4</v>
      </c>
      <c r="E447" s="478"/>
      <c r="F447" s="478"/>
      <c r="G447" s="478"/>
      <c r="H447" s="479"/>
    </row>
    <row r="448" spans="2:9" ht="54" customHeight="1" x14ac:dyDescent="0.35">
      <c r="B448" s="31">
        <v>1</v>
      </c>
      <c r="C448" s="11" t="s">
        <v>5</v>
      </c>
      <c r="D448" s="180" t="s">
        <v>145</v>
      </c>
      <c r="E448" s="64" t="s">
        <v>83</v>
      </c>
      <c r="F448" s="67">
        <v>170</v>
      </c>
      <c r="G448" s="303"/>
      <c r="H448" s="285">
        <f>F448*G448</f>
        <v>0</v>
      </c>
    </row>
    <row r="449" spans="2:8" ht="89.25" customHeight="1" thickBot="1" x14ac:dyDescent="0.4">
      <c r="B449" s="31">
        <v>2</v>
      </c>
      <c r="C449" s="11" t="s">
        <v>6</v>
      </c>
      <c r="D449" s="180" t="s">
        <v>146</v>
      </c>
      <c r="E449" s="64" t="s">
        <v>88</v>
      </c>
      <c r="F449" s="67">
        <v>1301</v>
      </c>
      <c r="G449" s="303"/>
      <c r="H449" s="285">
        <f>F449*G449</f>
        <v>0</v>
      </c>
    </row>
    <row r="450" spans="2:8" ht="19.5" thickBot="1" x14ac:dyDescent="0.4">
      <c r="B450" s="31"/>
      <c r="C450" s="11"/>
      <c r="D450" s="461" t="s">
        <v>214</v>
      </c>
      <c r="E450" s="499"/>
      <c r="F450" s="499"/>
      <c r="G450" s="499"/>
      <c r="H450" s="284">
        <f>SUM(H448:H449)</f>
        <v>0</v>
      </c>
    </row>
    <row r="451" spans="2:8" ht="18.75" x14ac:dyDescent="0.25">
      <c r="B451" s="31"/>
      <c r="C451" s="34"/>
      <c r="D451" s="477" t="s">
        <v>25</v>
      </c>
      <c r="E451" s="478"/>
      <c r="F451" s="478"/>
      <c r="G451" s="478"/>
      <c r="H451" s="479"/>
    </row>
    <row r="452" spans="2:8" ht="120" customHeight="1" x14ac:dyDescent="0.35">
      <c r="B452" s="31">
        <v>3</v>
      </c>
      <c r="C452" s="35" t="s">
        <v>7</v>
      </c>
      <c r="D452" s="22" t="s">
        <v>147</v>
      </c>
      <c r="E452" s="36" t="s">
        <v>85</v>
      </c>
      <c r="F452" s="74">
        <v>440.4</v>
      </c>
      <c r="G452" s="325"/>
      <c r="H452" s="311">
        <f>F452*G452</f>
        <v>0</v>
      </c>
    </row>
    <row r="453" spans="2:8" ht="32.25" customHeight="1" x14ac:dyDescent="0.35">
      <c r="B453" s="31">
        <v>4</v>
      </c>
      <c r="C453" s="35" t="s">
        <v>8</v>
      </c>
      <c r="D453" s="37" t="s">
        <v>148</v>
      </c>
      <c r="E453" s="36" t="s">
        <v>88</v>
      </c>
      <c r="F453" s="74">
        <v>1301</v>
      </c>
      <c r="G453" s="325"/>
      <c r="H453" s="311">
        <f t="shared" ref="H453:H454" si="31">F453*G453</f>
        <v>0</v>
      </c>
    </row>
    <row r="454" spans="2:8" ht="54.75" customHeight="1" thickBot="1" x14ac:dyDescent="0.4">
      <c r="B454" s="31">
        <v>5</v>
      </c>
      <c r="C454" s="35" t="s">
        <v>9</v>
      </c>
      <c r="D454" s="22" t="s">
        <v>149</v>
      </c>
      <c r="E454" s="36" t="s">
        <v>88</v>
      </c>
      <c r="F454" s="74">
        <v>1301</v>
      </c>
      <c r="G454" s="325"/>
      <c r="H454" s="311">
        <f t="shared" si="31"/>
        <v>0</v>
      </c>
    </row>
    <row r="455" spans="2:8" ht="19.5" thickBot="1" x14ac:dyDescent="0.4">
      <c r="B455" s="31"/>
      <c r="C455" s="11"/>
      <c r="D455" s="461" t="s">
        <v>215</v>
      </c>
      <c r="E455" s="462"/>
      <c r="F455" s="462"/>
      <c r="G455" s="462"/>
      <c r="H455" s="284">
        <f>SUM(H452:H454)</f>
        <v>0</v>
      </c>
    </row>
    <row r="456" spans="2:8" ht="18.75" x14ac:dyDescent="0.25">
      <c r="B456" s="31"/>
      <c r="C456" s="35"/>
      <c r="D456" s="399" t="s">
        <v>18</v>
      </c>
      <c r="E456" s="466"/>
      <c r="F456" s="466"/>
      <c r="G456" s="466"/>
      <c r="H456" s="467"/>
    </row>
    <row r="457" spans="2:8" ht="54.75" customHeight="1" x14ac:dyDescent="0.35">
      <c r="B457" s="31">
        <v>6</v>
      </c>
      <c r="C457" s="35" t="s">
        <v>10</v>
      </c>
      <c r="D457" s="16" t="s">
        <v>150</v>
      </c>
      <c r="E457" s="38" t="s">
        <v>160</v>
      </c>
      <c r="F457" s="67">
        <v>1</v>
      </c>
      <c r="G457" s="303"/>
      <c r="H457" s="285">
        <f>F457*G457</f>
        <v>0</v>
      </c>
    </row>
    <row r="458" spans="2:8" ht="96.75" customHeight="1" x14ac:dyDescent="0.35">
      <c r="B458" s="31">
        <v>7</v>
      </c>
      <c r="C458" s="35" t="s">
        <v>11</v>
      </c>
      <c r="D458" s="16" t="s">
        <v>151</v>
      </c>
      <c r="E458" s="71" t="s">
        <v>83</v>
      </c>
      <c r="F458" s="67">
        <v>55</v>
      </c>
      <c r="G458" s="303"/>
      <c r="H458" s="285">
        <f t="shared" ref="H458:H459" si="32">F458*G458</f>
        <v>0</v>
      </c>
    </row>
    <row r="459" spans="2:8" ht="165.75" customHeight="1" thickBot="1" x14ac:dyDescent="0.4">
      <c r="B459" s="31">
        <v>8</v>
      </c>
      <c r="C459" s="35" t="s">
        <v>12</v>
      </c>
      <c r="D459" s="16" t="s">
        <v>152</v>
      </c>
      <c r="E459" s="71" t="s">
        <v>268</v>
      </c>
      <c r="F459" s="67">
        <v>1</v>
      </c>
      <c r="G459" s="303"/>
      <c r="H459" s="285">
        <f t="shared" si="32"/>
        <v>0</v>
      </c>
    </row>
    <row r="460" spans="2:8" ht="19.5" thickBot="1" x14ac:dyDescent="0.4">
      <c r="B460" s="31"/>
      <c r="C460" s="11"/>
      <c r="D460" s="461" t="s">
        <v>233</v>
      </c>
      <c r="E460" s="462"/>
      <c r="F460" s="462"/>
      <c r="G460" s="462"/>
      <c r="H460" s="284">
        <f>SUM(H457:H459)</f>
        <v>0</v>
      </c>
    </row>
    <row r="461" spans="2:8" ht="18.75" x14ac:dyDescent="0.25">
      <c r="B461" s="31"/>
      <c r="C461" s="35"/>
      <c r="D461" s="468" t="s">
        <v>234</v>
      </c>
      <c r="E461" s="469"/>
      <c r="F461" s="469"/>
      <c r="G461" s="469"/>
      <c r="H461" s="470"/>
    </row>
    <row r="462" spans="2:8" ht="56.25" x14ac:dyDescent="0.35">
      <c r="B462" s="31">
        <v>9</v>
      </c>
      <c r="C462" s="17" t="s">
        <v>216</v>
      </c>
      <c r="D462" s="18" t="s">
        <v>153</v>
      </c>
      <c r="E462" s="71" t="s">
        <v>85</v>
      </c>
      <c r="F462" s="67">
        <v>250</v>
      </c>
      <c r="G462" s="303"/>
      <c r="H462" s="285">
        <f>F462*G462</f>
        <v>0</v>
      </c>
    </row>
    <row r="463" spans="2:8" ht="55.5" customHeight="1" x14ac:dyDescent="0.35">
      <c r="B463" s="31">
        <v>10</v>
      </c>
      <c r="C463" s="17" t="s">
        <v>217</v>
      </c>
      <c r="D463" s="16" t="s">
        <v>154</v>
      </c>
      <c r="E463" s="71" t="s">
        <v>88</v>
      </c>
      <c r="F463" s="67">
        <v>860</v>
      </c>
      <c r="G463" s="303"/>
      <c r="H463" s="285">
        <f t="shared" ref="H463:H468" si="33">F463*G463</f>
        <v>0</v>
      </c>
    </row>
    <row r="464" spans="2:8" ht="64.5" customHeight="1" x14ac:dyDescent="0.35">
      <c r="B464" s="31">
        <v>11</v>
      </c>
      <c r="C464" s="17" t="s">
        <v>218</v>
      </c>
      <c r="D464" s="19" t="s">
        <v>155</v>
      </c>
      <c r="E464" s="72" t="s">
        <v>83</v>
      </c>
      <c r="F464" s="67">
        <v>330</v>
      </c>
      <c r="G464" s="303"/>
      <c r="H464" s="285">
        <f t="shared" si="33"/>
        <v>0</v>
      </c>
    </row>
    <row r="465" spans="2:8" ht="75.75" customHeight="1" x14ac:dyDescent="0.35">
      <c r="B465" s="31">
        <v>12</v>
      </c>
      <c r="C465" s="17" t="s">
        <v>219</v>
      </c>
      <c r="D465" s="17" t="s">
        <v>156</v>
      </c>
      <c r="E465" s="72" t="s">
        <v>83</v>
      </c>
      <c r="F465" s="67">
        <v>60</v>
      </c>
      <c r="G465" s="303"/>
      <c r="H465" s="285">
        <f t="shared" si="33"/>
        <v>0</v>
      </c>
    </row>
    <row r="466" spans="2:8" ht="55.5" customHeight="1" x14ac:dyDescent="0.35">
      <c r="B466" s="31">
        <v>13</v>
      </c>
      <c r="C466" s="17" t="s">
        <v>220</v>
      </c>
      <c r="D466" s="20" t="s">
        <v>157</v>
      </c>
      <c r="E466" s="72" t="s">
        <v>88</v>
      </c>
      <c r="F466" s="67">
        <v>290</v>
      </c>
      <c r="G466" s="303"/>
      <c r="H466" s="285">
        <f t="shared" si="33"/>
        <v>0</v>
      </c>
    </row>
    <row r="467" spans="2:8" ht="131.25" customHeight="1" x14ac:dyDescent="0.35">
      <c r="B467" s="31">
        <v>14</v>
      </c>
      <c r="C467" s="17" t="s">
        <v>221</v>
      </c>
      <c r="D467" s="17" t="s">
        <v>158</v>
      </c>
      <c r="E467" s="72" t="s">
        <v>88</v>
      </c>
      <c r="F467" s="67">
        <v>330</v>
      </c>
      <c r="G467" s="303"/>
      <c r="H467" s="285">
        <f t="shared" si="33"/>
        <v>0</v>
      </c>
    </row>
    <row r="468" spans="2:8" ht="110.25" customHeight="1" thickBot="1" x14ac:dyDescent="0.4">
      <c r="B468" s="31">
        <v>15</v>
      </c>
      <c r="C468" s="17" t="s">
        <v>222</v>
      </c>
      <c r="D468" s="19" t="s">
        <v>159</v>
      </c>
      <c r="E468" s="38" t="s">
        <v>160</v>
      </c>
      <c r="F468" s="67">
        <v>3</v>
      </c>
      <c r="G468" s="303"/>
      <c r="H468" s="285">
        <f t="shared" si="33"/>
        <v>0</v>
      </c>
    </row>
    <row r="469" spans="2:8" ht="19.5" thickBot="1" x14ac:dyDescent="0.4">
      <c r="B469" s="55"/>
      <c r="C469" s="56"/>
      <c r="D469" s="461" t="s">
        <v>224</v>
      </c>
      <c r="E469" s="471"/>
      <c r="F469" s="471"/>
      <c r="G469" s="471"/>
      <c r="H469" s="284">
        <f>SUM(H462:H468)</f>
        <v>0</v>
      </c>
    </row>
    <row r="470" spans="2:8" ht="18.75" x14ac:dyDescent="0.25">
      <c r="B470" s="31"/>
      <c r="C470" s="34"/>
      <c r="D470" s="477" t="s">
        <v>403</v>
      </c>
      <c r="E470" s="478"/>
      <c r="F470" s="478"/>
      <c r="G470" s="478"/>
      <c r="H470" s="479"/>
    </row>
    <row r="471" spans="2:8" ht="112.5" customHeight="1" x14ac:dyDescent="0.35">
      <c r="B471" s="69">
        <v>16</v>
      </c>
      <c r="C471" s="15" t="s">
        <v>20</v>
      </c>
      <c r="D471" s="259" t="s">
        <v>161</v>
      </c>
      <c r="E471" s="36" t="s">
        <v>83</v>
      </c>
      <c r="F471" s="67">
        <v>160</v>
      </c>
      <c r="G471" s="303"/>
      <c r="H471" s="285">
        <f>F471*G471</f>
        <v>0</v>
      </c>
    </row>
    <row r="472" spans="2:8" ht="53.25" customHeight="1" x14ac:dyDescent="0.35">
      <c r="B472" s="12"/>
      <c r="C472" s="15" t="s">
        <v>21</v>
      </c>
      <c r="D472" s="22" t="s">
        <v>162</v>
      </c>
      <c r="E472" s="38"/>
      <c r="F472" s="67"/>
      <c r="G472" s="303"/>
      <c r="H472" s="285"/>
    </row>
    <row r="473" spans="2:8" ht="37.5" customHeight="1" x14ac:dyDescent="0.35">
      <c r="B473" s="12">
        <v>17</v>
      </c>
      <c r="C473" s="15"/>
      <c r="D473" s="180" t="s">
        <v>163</v>
      </c>
      <c r="E473" s="64" t="s">
        <v>83</v>
      </c>
      <c r="F473" s="67">
        <v>160</v>
      </c>
      <c r="G473" s="303"/>
      <c r="H473" s="285">
        <f>F473*G473</f>
        <v>0</v>
      </c>
    </row>
    <row r="474" spans="2:8" ht="35.25" customHeight="1" x14ac:dyDescent="0.35">
      <c r="B474" s="12">
        <v>18</v>
      </c>
      <c r="C474" s="15"/>
      <c r="D474" s="180" t="s">
        <v>164</v>
      </c>
      <c r="E474" s="64" t="s">
        <v>83</v>
      </c>
      <c r="F474" s="67">
        <v>160</v>
      </c>
      <c r="G474" s="303"/>
      <c r="H474" s="285">
        <f>F474*G474</f>
        <v>0</v>
      </c>
    </row>
    <row r="475" spans="2:8" ht="93.75" customHeight="1" x14ac:dyDescent="0.35">
      <c r="B475" s="12">
        <v>19</v>
      </c>
      <c r="C475" s="15" t="s">
        <v>22</v>
      </c>
      <c r="D475" s="180" t="s">
        <v>165</v>
      </c>
      <c r="E475" s="36" t="s">
        <v>160</v>
      </c>
      <c r="F475" s="67">
        <v>3</v>
      </c>
      <c r="G475" s="303"/>
      <c r="H475" s="285">
        <f>F475*G475</f>
        <v>0</v>
      </c>
    </row>
    <row r="476" spans="2:8" ht="128.25" customHeight="1" thickBot="1" x14ac:dyDescent="0.4">
      <c r="B476" s="12">
        <v>20</v>
      </c>
      <c r="C476" s="15" t="s">
        <v>23</v>
      </c>
      <c r="D476" s="180" t="s">
        <v>166</v>
      </c>
      <c r="E476" s="36" t="s">
        <v>160</v>
      </c>
      <c r="F476" s="67">
        <v>3</v>
      </c>
      <c r="G476" s="303"/>
      <c r="H476" s="285">
        <f>F476*G476</f>
        <v>0</v>
      </c>
    </row>
    <row r="477" spans="2:8" ht="19.5" thickBot="1" x14ac:dyDescent="0.4">
      <c r="B477" s="55"/>
      <c r="C477" s="56"/>
      <c r="D477" s="461" t="s">
        <v>225</v>
      </c>
      <c r="E477" s="471"/>
      <c r="F477" s="471"/>
      <c r="G477" s="471"/>
      <c r="H477" s="284">
        <f>SUM(H471:H476)</f>
        <v>0</v>
      </c>
    </row>
    <row r="478" spans="2:8" ht="24" customHeight="1" x14ac:dyDescent="0.35">
      <c r="B478" s="80"/>
      <c r="C478" s="39"/>
      <c r="D478" s="496" t="s">
        <v>54</v>
      </c>
      <c r="E478" s="497"/>
      <c r="F478" s="497"/>
      <c r="G478" s="498"/>
      <c r="H478" s="312"/>
    </row>
    <row r="479" spans="2:8" ht="24" customHeight="1" x14ac:dyDescent="0.35">
      <c r="B479" s="197"/>
      <c r="C479" s="198"/>
      <c r="D479" s="181" t="s">
        <v>399</v>
      </c>
      <c r="E479" s="199"/>
      <c r="F479" s="199"/>
      <c r="G479" s="330"/>
      <c r="H479" s="313">
        <f>H446</f>
        <v>0</v>
      </c>
    </row>
    <row r="480" spans="2:8" ht="18.75" x14ac:dyDescent="0.35">
      <c r="B480" s="81"/>
      <c r="C480" s="34"/>
      <c r="D480" s="40" t="s">
        <v>16</v>
      </c>
      <c r="E480" s="57"/>
      <c r="F480" s="76"/>
      <c r="G480" s="326"/>
      <c r="H480" s="314">
        <f>H450</f>
        <v>0</v>
      </c>
    </row>
    <row r="481" spans="2:8" ht="18.75" x14ac:dyDescent="0.35">
      <c r="B481" s="82"/>
      <c r="C481" s="41"/>
      <c r="D481" s="40" t="s">
        <v>34</v>
      </c>
      <c r="E481" s="57"/>
      <c r="F481" s="76"/>
      <c r="G481" s="326"/>
      <c r="H481" s="314">
        <f>H455</f>
        <v>0</v>
      </c>
    </row>
    <row r="482" spans="2:8" ht="18.75" x14ac:dyDescent="0.35">
      <c r="B482" s="82"/>
      <c r="C482" s="41"/>
      <c r="D482" s="40" t="s">
        <v>35</v>
      </c>
      <c r="E482" s="57"/>
      <c r="F482" s="76"/>
      <c r="G482" s="326"/>
      <c r="H482" s="314">
        <f>H460</f>
        <v>0</v>
      </c>
    </row>
    <row r="483" spans="2:8" ht="18.75" x14ac:dyDescent="0.35">
      <c r="B483" s="83"/>
      <c r="C483" s="42"/>
      <c r="D483" s="481" t="s">
        <v>36</v>
      </c>
      <c r="E483" s="482"/>
      <c r="F483" s="482"/>
      <c r="G483" s="483"/>
      <c r="H483" s="314">
        <f>H469</f>
        <v>0</v>
      </c>
    </row>
    <row r="484" spans="2:8" ht="19.5" thickBot="1" x14ac:dyDescent="0.4">
      <c r="B484" s="84"/>
      <c r="C484" s="43"/>
      <c r="D484" s="481" t="s">
        <v>402</v>
      </c>
      <c r="E484" s="482"/>
      <c r="F484" s="482"/>
      <c r="G484" s="483"/>
      <c r="H484" s="315">
        <f>H477</f>
        <v>0</v>
      </c>
    </row>
    <row r="485" spans="2:8" ht="28.5" customHeight="1" thickBot="1" x14ac:dyDescent="0.4">
      <c r="B485" s="85"/>
      <c r="C485" s="44"/>
      <c r="D485" s="52" t="s">
        <v>252</v>
      </c>
      <c r="E485" s="58"/>
      <c r="F485" s="78"/>
      <c r="G485" s="334"/>
      <c r="H485" s="316">
        <f>SUM(H479:H484)</f>
        <v>0</v>
      </c>
    </row>
    <row r="486" spans="2:8" ht="19.5" thickBot="1" x14ac:dyDescent="0.4">
      <c r="B486" s="87"/>
      <c r="C486" s="50"/>
      <c r="D486" s="49"/>
      <c r="E486" s="51"/>
      <c r="F486" s="77"/>
      <c r="G486" s="328"/>
      <c r="H486" s="318"/>
    </row>
    <row r="487" spans="2:8" ht="30.75" customHeight="1" thickBot="1" x14ac:dyDescent="0.5">
      <c r="B487" s="514" t="s">
        <v>56</v>
      </c>
      <c r="C487" s="515"/>
      <c r="D487" s="515"/>
      <c r="E487" s="515"/>
      <c r="F487" s="515"/>
      <c r="G487" s="515"/>
      <c r="H487" s="516"/>
    </row>
    <row r="488" spans="2:8" ht="21.75" customHeight="1" thickBot="1" x14ac:dyDescent="0.4">
      <c r="B488" s="506">
        <v>1</v>
      </c>
      <c r="C488" s="513"/>
      <c r="D488" s="510" t="s">
        <v>45</v>
      </c>
      <c r="E488" s="511"/>
      <c r="F488" s="511" t="s">
        <v>17</v>
      </c>
      <c r="G488" s="512"/>
      <c r="H488" s="322">
        <f>H78</f>
        <v>0</v>
      </c>
    </row>
    <row r="489" spans="2:8" ht="22.5" customHeight="1" thickBot="1" x14ac:dyDescent="0.4">
      <c r="B489" s="506">
        <v>2</v>
      </c>
      <c r="C489" s="507"/>
      <c r="D489" s="510" t="s">
        <v>47</v>
      </c>
      <c r="E489" s="511"/>
      <c r="F489" s="511" t="s">
        <v>17</v>
      </c>
      <c r="G489" s="512"/>
      <c r="H489" s="322">
        <f>H163</f>
        <v>0</v>
      </c>
    </row>
    <row r="490" spans="2:8" ht="22.5" customHeight="1" thickBot="1" x14ac:dyDescent="0.4">
      <c r="B490" s="506">
        <v>3</v>
      </c>
      <c r="C490" s="513"/>
      <c r="D490" s="510" t="s">
        <v>49</v>
      </c>
      <c r="E490" s="511"/>
      <c r="F490" s="511" t="s">
        <v>17</v>
      </c>
      <c r="G490" s="512"/>
      <c r="H490" s="322">
        <f>H246</f>
        <v>0</v>
      </c>
    </row>
    <row r="491" spans="2:8" ht="22.5" customHeight="1" thickBot="1" x14ac:dyDescent="0.4">
      <c r="B491" s="506">
        <v>4</v>
      </c>
      <c r="C491" s="513"/>
      <c r="D491" s="510" t="s">
        <v>51</v>
      </c>
      <c r="E491" s="511"/>
      <c r="F491" s="511" t="s">
        <v>17</v>
      </c>
      <c r="G491" s="512"/>
      <c r="H491" s="322">
        <f>H331</f>
        <v>0</v>
      </c>
    </row>
    <row r="492" spans="2:8" ht="22.5" customHeight="1" thickBot="1" x14ac:dyDescent="0.4">
      <c r="B492" s="506">
        <v>5</v>
      </c>
      <c r="C492" s="513"/>
      <c r="D492" s="510" t="s">
        <v>53</v>
      </c>
      <c r="E492" s="511"/>
      <c r="F492" s="511" t="s">
        <v>17</v>
      </c>
      <c r="G492" s="512"/>
      <c r="H492" s="322">
        <f>H413</f>
        <v>0</v>
      </c>
    </row>
    <row r="493" spans="2:8" ht="22.5" customHeight="1" thickBot="1" x14ac:dyDescent="0.4">
      <c r="B493" s="506">
        <v>6</v>
      </c>
      <c r="C493" s="513"/>
      <c r="D493" s="510" t="s">
        <v>55</v>
      </c>
      <c r="E493" s="511"/>
      <c r="F493" s="511" t="s">
        <v>17</v>
      </c>
      <c r="G493" s="512"/>
      <c r="H493" s="322">
        <f>H485</f>
        <v>0</v>
      </c>
    </row>
    <row r="494" spans="2:8" ht="33.75" customHeight="1" thickBot="1" x14ac:dyDescent="0.4">
      <c r="B494" s="506"/>
      <c r="C494" s="507"/>
      <c r="D494" s="508" t="s">
        <v>253</v>
      </c>
      <c r="E494" s="509"/>
      <c r="F494" s="509"/>
      <c r="G494" s="509"/>
      <c r="H494" s="316">
        <f>SUM(H488:H493)</f>
        <v>0</v>
      </c>
    </row>
    <row r="497" spans="2:8" ht="30" customHeight="1" x14ac:dyDescent="0.35">
      <c r="B497" s="88"/>
      <c r="C497" s="32"/>
      <c r="D497" s="274" t="s">
        <v>238</v>
      </c>
      <c r="E497" s="277"/>
      <c r="F497" s="278"/>
      <c r="G497" s="335"/>
      <c r="H497" s="323"/>
    </row>
    <row r="498" spans="2:8" ht="30" customHeight="1" x14ac:dyDescent="0.35">
      <c r="B498" s="88"/>
      <c r="C498" s="32"/>
      <c r="D498" s="274" t="s">
        <v>239</v>
      </c>
      <c r="E498" s="277"/>
      <c r="F498" s="278"/>
      <c r="G498" s="335"/>
      <c r="H498" s="323"/>
    </row>
    <row r="499" spans="2:8" ht="30" customHeight="1" x14ac:dyDescent="0.35">
      <c r="B499" s="88"/>
      <c r="C499" s="32"/>
      <c r="D499" s="274" t="s">
        <v>240</v>
      </c>
      <c r="E499" s="277"/>
      <c r="F499" s="278"/>
      <c r="G499" s="335"/>
      <c r="H499" s="323"/>
    </row>
  </sheetData>
  <sheetProtection algorithmName="SHA-512" hashValue="ZSboEbBdaeWG0w32KhQJtGeuBwB+WXh4g2kWlJ4KqSF/y8u7vW0aKHC+XyB48jOyoOznI1Nlx+CtUPUIWDY0jQ==" saltValue="GkXytGBfEZY7mH//Jgga9w==" spinCount="100000" sheet="1"/>
  <mergeCells count="230">
    <mergeCell ref="D265:H265"/>
    <mergeCell ref="D266:H266"/>
    <mergeCell ref="B279:G279"/>
    <mergeCell ref="D256:H256"/>
    <mergeCell ref="D257:H257"/>
    <mergeCell ref="D258:H258"/>
    <mergeCell ref="D259:H259"/>
    <mergeCell ref="D260:H260"/>
    <mergeCell ref="D261:H261"/>
    <mergeCell ref="D262:H262"/>
    <mergeCell ref="D263:H263"/>
    <mergeCell ref="D264:H264"/>
    <mergeCell ref="D295:H295"/>
    <mergeCell ref="D302:H302"/>
    <mergeCell ref="D309:H309"/>
    <mergeCell ref="D280:H280"/>
    <mergeCell ref="D285:H285"/>
    <mergeCell ref="D290:H290"/>
    <mergeCell ref="D294:G294"/>
    <mergeCell ref="D301:G301"/>
    <mergeCell ref="D308:G308"/>
    <mergeCell ref="D284:G284"/>
    <mergeCell ref="D289:G289"/>
    <mergeCell ref="D10:H10"/>
    <mergeCell ref="D11:H11"/>
    <mergeCell ref="D12:H12"/>
    <mergeCell ref="D13:H13"/>
    <mergeCell ref="D14:H14"/>
    <mergeCell ref="D15:H15"/>
    <mergeCell ref="D16:H16"/>
    <mergeCell ref="D17:H17"/>
    <mergeCell ref="B1:H1"/>
    <mergeCell ref="B2:H2"/>
    <mergeCell ref="D4:H4"/>
    <mergeCell ref="D5:H5"/>
    <mergeCell ref="D6:H6"/>
    <mergeCell ref="D7:H7"/>
    <mergeCell ref="D8:H8"/>
    <mergeCell ref="D9:H9"/>
    <mergeCell ref="B3:H3"/>
    <mergeCell ref="D55:G55"/>
    <mergeCell ref="B492:C492"/>
    <mergeCell ref="D492:G492"/>
    <mergeCell ref="B493:C493"/>
    <mergeCell ref="D493:G493"/>
    <mergeCell ref="D461:H461"/>
    <mergeCell ref="D470:H470"/>
    <mergeCell ref="D447:H447"/>
    <mergeCell ref="D451:H451"/>
    <mergeCell ref="D456:H456"/>
    <mergeCell ref="D405:G405"/>
    <mergeCell ref="D410:G410"/>
    <mergeCell ref="D378:G378"/>
    <mergeCell ref="D411:G411"/>
    <mergeCell ref="D412:G412"/>
    <mergeCell ref="B417:H417"/>
    <mergeCell ref="D379:H379"/>
    <mergeCell ref="D385:H385"/>
    <mergeCell ref="D391:H391"/>
    <mergeCell ref="D384:G384"/>
    <mergeCell ref="D169:H169"/>
    <mergeCell ref="D170:H170"/>
    <mergeCell ref="D171:H171"/>
    <mergeCell ref="D172:H172"/>
    <mergeCell ref="B494:C494"/>
    <mergeCell ref="D494:G494"/>
    <mergeCell ref="B489:C489"/>
    <mergeCell ref="D489:G489"/>
    <mergeCell ref="B490:C490"/>
    <mergeCell ref="D490:G490"/>
    <mergeCell ref="B491:C491"/>
    <mergeCell ref="D491:G491"/>
    <mergeCell ref="D478:G478"/>
    <mergeCell ref="D483:G483"/>
    <mergeCell ref="D484:G484"/>
    <mergeCell ref="B487:H487"/>
    <mergeCell ref="B488:C488"/>
    <mergeCell ref="D488:G488"/>
    <mergeCell ref="D322:G322"/>
    <mergeCell ref="D365:H365"/>
    <mergeCell ref="D369:H369"/>
    <mergeCell ref="D374:H374"/>
    <mergeCell ref="D323:G323"/>
    <mergeCell ref="D328:G328"/>
    <mergeCell ref="D329:G329"/>
    <mergeCell ref="D330:G330"/>
    <mergeCell ref="B335:H335"/>
    <mergeCell ref="D368:G368"/>
    <mergeCell ref="D373:G373"/>
    <mergeCell ref="D336:H336"/>
    <mergeCell ref="D337:H337"/>
    <mergeCell ref="D338:H338"/>
    <mergeCell ref="B333:H333"/>
    <mergeCell ref="B334:H334"/>
    <mergeCell ref="D339:H339"/>
    <mergeCell ref="D340:H340"/>
    <mergeCell ref="D341:H341"/>
    <mergeCell ref="D342:H342"/>
    <mergeCell ref="D343:H343"/>
    <mergeCell ref="D344:H344"/>
    <mergeCell ref="D345:H345"/>
    <mergeCell ref="D346:H346"/>
    <mergeCell ref="D127:G127"/>
    <mergeCell ref="D77:G77"/>
    <mergeCell ref="D78:G78"/>
    <mergeCell ref="B82:H82"/>
    <mergeCell ref="D112:H112"/>
    <mergeCell ref="B80:H80"/>
    <mergeCell ref="D134:H134"/>
    <mergeCell ref="D128:H128"/>
    <mergeCell ref="D89:H89"/>
    <mergeCell ref="D450:G450"/>
    <mergeCell ref="D455:G455"/>
    <mergeCell ref="D90:H90"/>
    <mergeCell ref="D91:H91"/>
    <mergeCell ref="D92:H92"/>
    <mergeCell ref="D93:H93"/>
    <mergeCell ref="D94:H94"/>
    <mergeCell ref="D95:H95"/>
    <mergeCell ref="D96:H96"/>
    <mergeCell ref="D97:H97"/>
    <mergeCell ref="D98:H98"/>
    <mergeCell ref="B111:G111"/>
    <mergeCell ref="D168:H168"/>
    <mergeCell ref="D183:H183"/>
    <mergeCell ref="B196:G196"/>
    <mergeCell ref="D117:H117"/>
    <mergeCell ref="D122:H122"/>
    <mergeCell ref="D141:H141"/>
    <mergeCell ref="D155:G155"/>
    <mergeCell ref="D133:G133"/>
    <mergeCell ref="D173:H173"/>
    <mergeCell ref="D197:H197"/>
    <mergeCell ref="D116:G116"/>
    <mergeCell ref="D121:G121"/>
    <mergeCell ref="D460:G460"/>
    <mergeCell ref="D477:G477"/>
    <mergeCell ref="D469:G469"/>
    <mergeCell ref="D206:H206"/>
    <mergeCell ref="D205:G205"/>
    <mergeCell ref="D211:G211"/>
    <mergeCell ref="D238:G238"/>
    <mergeCell ref="D243:G243"/>
    <mergeCell ref="D244:G244"/>
    <mergeCell ref="D245:G245"/>
    <mergeCell ref="B250:H250"/>
    <mergeCell ref="D212:H212"/>
    <mergeCell ref="D219:H219"/>
    <mergeCell ref="D224:H224"/>
    <mergeCell ref="D218:G218"/>
    <mergeCell ref="D223:G223"/>
    <mergeCell ref="D237:G237"/>
    <mergeCell ref="B248:H248"/>
    <mergeCell ref="B249:H249"/>
    <mergeCell ref="D251:H251"/>
    <mergeCell ref="D252:H252"/>
    <mergeCell ref="D253:H253"/>
    <mergeCell ref="D254:H254"/>
    <mergeCell ref="D255:H255"/>
    <mergeCell ref="D18:H18"/>
    <mergeCell ref="D19:H19"/>
    <mergeCell ref="B32:G32"/>
    <mergeCell ref="D83:H83"/>
    <mergeCell ref="D84:H84"/>
    <mergeCell ref="D85:H85"/>
    <mergeCell ref="D86:H86"/>
    <mergeCell ref="D87:H87"/>
    <mergeCell ref="D88:H88"/>
    <mergeCell ref="D45:H45"/>
    <mergeCell ref="D51:H51"/>
    <mergeCell ref="B81:H81"/>
    <mergeCell ref="D33:H33"/>
    <mergeCell ref="D37:H37"/>
    <mergeCell ref="D56:H56"/>
    <mergeCell ref="D70:G70"/>
    <mergeCell ref="D75:G75"/>
    <mergeCell ref="D76:G76"/>
    <mergeCell ref="D69:G69"/>
    <mergeCell ref="D42:H42"/>
    <mergeCell ref="D36:G36"/>
    <mergeCell ref="D41:G41"/>
    <mergeCell ref="D44:G44"/>
    <mergeCell ref="D50:G50"/>
    <mergeCell ref="D201:H201"/>
    <mergeCell ref="D200:G200"/>
    <mergeCell ref="D160:G160"/>
    <mergeCell ref="D161:G161"/>
    <mergeCell ref="D162:G162"/>
    <mergeCell ref="D163:G163"/>
    <mergeCell ref="D140:G140"/>
    <mergeCell ref="D154:G154"/>
    <mergeCell ref="B165:H165"/>
    <mergeCell ref="B166:H166"/>
    <mergeCell ref="B167:H167"/>
    <mergeCell ref="D179:H179"/>
    <mergeCell ref="D180:H180"/>
    <mergeCell ref="D181:H181"/>
    <mergeCell ref="D182:H182"/>
    <mergeCell ref="D174:H174"/>
    <mergeCell ref="D175:H175"/>
    <mergeCell ref="D176:H176"/>
    <mergeCell ref="D177:H177"/>
    <mergeCell ref="D178:H178"/>
    <mergeCell ref="D347:H347"/>
    <mergeCell ref="D348:H348"/>
    <mergeCell ref="D349:H349"/>
    <mergeCell ref="D350:H350"/>
    <mergeCell ref="D351:H351"/>
    <mergeCell ref="B364:G364"/>
    <mergeCell ref="D418:H418"/>
    <mergeCell ref="D419:H419"/>
    <mergeCell ref="D420:H420"/>
    <mergeCell ref="B415:H415"/>
    <mergeCell ref="B416:H416"/>
    <mergeCell ref="D421:H421"/>
    <mergeCell ref="D390:G390"/>
    <mergeCell ref="D404:G404"/>
    <mergeCell ref="D431:H431"/>
    <mergeCell ref="D432:H432"/>
    <mergeCell ref="D433:H433"/>
    <mergeCell ref="B446:G446"/>
    <mergeCell ref="D422:H422"/>
    <mergeCell ref="D423:H423"/>
    <mergeCell ref="D424:H424"/>
    <mergeCell ref="D425:H425"/>
    <mergeCell ref="D426:H426"/>
    <mergeCell ref="D427:H427"/>
    <mergeCell ref="D428:H428"/>
    <mergeCell ref="D429:H429"/>
    <mergeCell ref="D430:H430"/>
  </mergeCells>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239"/>
  <sheetViews>
    <sheetView view="pageBreakPreview" zoomScaleNormal="100" zoomScaleSheetLayoutView="100" workbookViewId="0">
      <selection activeCell="B1" sqref="B1:H1"/>
    </sheetView>
  </sheetViews>
  <sheetFormatPr defaultColWidth="11.42578125" defaultRowHeight="15.75" x14ac:dyDescent="0.25"/>
  <cols>
    <col min="1" max="1" width="6.5703125" style="1" customWidth="1"/>
    <col min="2" max="2" width="8.5703125" style="4" customWidth="1"/>
    <col min="3" max="3" width="6.42578125" style="4" customWidth="1"/>
    <col min="4" max="4" width="51" style="5" customWidth="1"/>
    <col min="5" max="5" width="10.5703125" style="6" customWidth="1"/>
    <col min="6" max="6" width="13.5703125" style="73" customWidth="1"/>
    <col min="7" max="7" width="14.7109375" style="336" customWidth="1"/>
    <col min="8" max="8" width="21" style="324" customWidth="1"/>
    <col min="9" max="16384" width="11.42578125" style="1"/>
  </cols>
  <sheetData>
    <row r="1" spans="2:9" ht="90" customHeight="1" thickBot="1" x14ac:dyDescent="0.3">
      <c r="B1" s="449" t="s">
        <v>354</v>
      </c>
      <c r="C1" s="450"/>
      <c r="D1" s="450"/>
      <c r="E1" s="450"/>
      <c r="F1" s="450"/>
      <c r="G1" s="450"/>
      <c r="H1" s="451"/>
      <c r="I1" s="89"/>
    </row>
    <row r="2" spans="2:9" ht="35.1" customHeight="1" thickBot="1" x14ac:dyDescent="0.3">
      <c r="B2" s="452" t="s">
        <v>212</v>
      </c>
      <c r="C2" s="453"/>
      <c r="D2" s="453"/>
      <c r="E2" s="453"/>
      <c r="F2" s="453"/>
      <c r="G2" s="453"/>
      <c r="H2" s="454"/>
      <c r="I2" s="90"/>
    </row>
    <row r="3" spans="2:9" ht="45" customHeight="1" x14ac:dyDescent="0.35">
      <c r="B3" s="440" t="s">
        <v>254</v>
      </c>
      <c r="C3" s="441"/>
      <c r="D3" s="441"/>
      <c r="E3" s="441"/>
      <c r="F3" s="441"/>
      <c r="G3" s="441"/>
      <c r="H3" s="442"/>
      <c r="I3" s="100"/>
    </row>
    <row r="4" spans="2:9" ht="26.25" customHeight="1" x14ac:dyDescent="0.25">
      <c r="B4" s="214"/>
      <c r="C4" s="215"/>
      <c r="D4" s="455" t="s">
        <v>269</v>
      </c>
      <c r="E4" s="456"/>
      <c r="F4" s="456"/>
      <c r="G4" s="456"/>
      <c r="H4" s="457"/>
      <c r="I4" s="91"/>
    </row>
    <row r="5" spans="2:9" ht="81.75" customHeight="1" x14ac:dyDescent="0.25">
      <c r="B5" s="92"/>
      <c r="C5" s="216" t="s">
        <v>270</v>
      </c>
      <c r="D5" s="396" t="s">
        <v>373</v>
      </c>
      <c r="E5" s="458"/>
      <c r="F5" s="458"/>
      <c r="G5" s="458"/>
      <c r="H5" s="459"/>
      <c r="I5" s="217"/>
    </row>
    <row r="6" spans="2:9" ht="178.5" customHeight="1" x14ac:dyDescent="0.25">
      <c r="B6" s="92"/>
      <c r="C6" s="216" t="s">
        <v>271</v>
      </c>
      <c r="D6" s="396" t="s">
        <v>374</v>
      </c>
      <c r="E6" s="397"/>
      <c r="F6" s="397"/>
      <c r="G6" s="397"/>
      <c r="H6" s="398"/>
      <c r="I6" s="217"/>
    </row>
    <row r="7" spans="2:9" ht="114" customHeight="1" x14ac:dyDescent="0.25">
      <c r="B7" s="218"/>
      <c r="C7" s="219" t="s">
        <v>273</v>
      </c>
      <c r="D7" s="391" t="s">
        <v>375</v>
      </c>
      <c r="E7" s="391"/>
      <c r="F7" s="391"/>
      <c r="G7" s="391"/>
      <c r="H7" s="392"/>
      <c r="I7" s="93"/>
    </row>
    <row r="8" spans="2:9" s="7" customFormat="1" ht="93" customHeight="1" x14ac:dyDescent="0.25">
      <c r="B8" s="174"/>
      <c r="C8" s="220" t="s">
        <v>274</v>
      </c>
      <c r="D8" s="391" t="s">
        <v>272</v>
      </c>
      <c r="E8" s="391"/>
      <c r="F8" s="391"/>
      <c r="G8" s="391"/>
      <c r="H8" s="392"/>
      <c r="I8" s="93"/>
    </row>
    <row r="9" spans="2:9" ht="187.5" customHeight="1" x14ac:dyDescent="0.25">
      <c r="B9" s="221"/>
      <c r="C9" s="219" t="s">
        <v>275</v>
      </c>
      <c r="D9" s="391" t="s">
        <v>376</v>
      </c>
      <c r="E9" s="391"/>
      <c r="F9" s="391"/>
      <c r="G9" s="391"/>
      <c r="H9" s="392"/>
      <c r="I9" s="93"/>
    </row>
    <row r="10" spans="2:9" ht="113.25" customHeight="1" x14ac:dyDescent="0.25">
      <c r="B10" s="221"/>
      <c r="C10" s="219" t="s">
        <v>276</v>
      </c>
      <c r="D10" s="391" t="s">
        <v>377</v>
      </c>
      <c r="E10" s="391"/>
      <c r="F10" s="391"/>
      <c r="G10" s="391"/>
      <c r="H10" s="392"/>
      <c r="I10" s="93"/>
    </row>
    <row r="11" spans="2:9" ht="61.5" customHeight="1" x14ac:dyDescent="0.25">
      <c r="B11" s="221"/>
      <c r="C11" s="219" t="s">
        <v>277</v>
      </c>
      <c r="D11" s="391" t="s">
        <v>378</v>
      </c>
      <c r="E11" s="391"/>
      <c r="F11" s="391"/>
      <c r="G11" s="391"/>
      <c r="H11" s="392"/>
      <c r="I11" s="93"/>
    </row>
    <row r="12" spans="2:9" ht="97.5" customHeight="1" x14ac:dyDescent="0.35">
      <c r="B12" s="221"/>
      <c r="C12" s="219" t="s">
        <v>278</v>
      </c>
      <c r="D12" s="396" t="s">
        <v>379</v>
      </c>
      <c r="E12" s="397"/>
      <c r="F12" s="397"/>
      <c r="G12" s="397"/>
      <c r="H12" s="398"/>
      <c r="I12" s="94"/>
    </row>
    <row r="13" spans="2:9" ht="96" customHeight="1" x14ac:dyDescent="0.25">
      <c r="B13" s="221"/>
      <c r="C13" s="222" t="s">
        <v>279</v>
      </c>
      <c r="D13" s="391" t="s">
        <v>380</v>
      </c>
      <c r="E13" s="391"/>
      <c r="F13" s="391"/>
      <c r="G13" s="391"/>
      <c r="H13" s="392"/>
      <c r="I13" s="93"/>
    </row>
    <row r="14" spans="2:9" ht="114.75" customHeight="1" x14ac:dyDescent="0.25">
      <c r="B14" s="223"/>
      <c r="C14" s="219" t="s">
        <v>280</v>
      </c>
      <c r="D14" s="399" t="s">
        <v>381</v>
      </c>
      <c r="E14" s="400"/>
      <c r="F14" s="400"/>
      <c r="G14" s="400"/>
      <c r="H14" s="401"/>
      <c r="I14" s="95"/>
    </row>
    <row r="15" spans="2:9" ht="228.75" customHeight="1" x14ac:dyDescent="0.25">
      <c r="B15" s="221"/>
      <c r="C15" s="219" t="s">
        <v>281</v>
      </c>
      <c r="D15" s="391" t="s">
        <v>382</v>
      </c>
      <c r="E15" s="391"/>
      <c r="F15" s="391"/>
      <c r="G15" s="391"/>
      <c r="H15" s="392"/>
      <c r="I15" s="93"/>
    </row>
    <row r="16" spans="2:9" ht="171" customHeight="1" x14ac:dyDescent="0.25">
      <c r="B16" s="221"/>
      <c r="C16" s="219" t="s">
        <v>282</v>
      </c>
      <c r="D16" s="396" t="s">
        <v>383</v>
      </c>
      <c r="E16" s="397"/>
      <c r="F16" s="397"/>
      <c r="G16" s="397"/>
      <c r="H16" s="398"/>
      <c r="I16" s="93"/>
    </row>
    <row r="17" spans="2:9" ht="133.5" customHeight="1" x14ac:dyDescent="0.25">
      <c r="B17" s="221"/>
      <c r="C17" s="219" t="s">
        <v>283</v>
      </c>
      <c r="D17" s="396" t="s">
        <v>384</v>
      </c>
      <c r="E17" s="397"/>
      <c r="F17" s="397"/>
      <c r="G17" s="397"/>
      <c r="H17" s="398"/>
      <c r="I17" s="93"/>
    </row>
    <row r="18" spans="2:9" s="7" customFormat="1" ht="94.5" customHeight="1" x14ac:dyDescent="0.25">
      <c r="B18" s="224"/>
      <c r="C18" s="225" t="s">
        <v>385</v>
      </c>
      <c r="D18" s="396" t="s">
        <v>386</v>
      </c>
      <c r="E18" s="397"/>
      <c r="F18" s="397"/>
      <c r="G18" s="397"/>
      <c r="H18" s="398"/>
      <c r="I18" s="93"/>
    </row>
    <row r="19" spans="2:9" ht="91.5" customHeight="1" thickBot="1" x14ac:dyDescent="0.3">
      <c r="B19" s="243"/>
      <c r="C19" s="227" t="s">
        <v>387</v>
      </c>
      <c r="D19" s="402" t="s">
        <v>388</v>
      </c>
      <c r="E19" s="402"/>
      <c r="F19" s="402"/>
      <c r="G19" s="402"/>
      <c r="H19" s="403"/>
      <c r="I19" s="93"/>
    </row>
    <row r="20" spans="2:9" ht="22.5" customHeight="1" thickBot="1" x14ac:dyDescent="0.3">
      <c r="B20" s="265"/>
      <c r="C20" s="258"/>
      <c r="D20" s="93"/>
      <c r="E20" s="93"/>
      <c r="F20" s="93"/>
      <c r="G20" s="306"/>
      <c r="H20" s="293"/>
      <c r="I20" s="93"/>
    </row>
    <row r="21" spans="2:9" ht="65.25" customHeight="1" x14ac:dyDescent="0.25">
      <c r="B21" s="228" t="s">
        <v>0</v>
      </c>
      <c r="C21" s="252" t="s">
        <v>1</v>
      </c>
      <c r="D21" s="230" t="s">
        <v>2</v>
      </c>
      <c r="E21" s="229" t="s">
        <v>230</v>
      </c>
      <c r="F21" s="231" t="s">
        <v>231</v>
      </c>
      <c r="G21" s="307" t="s">
        <v>3</v>
      </c>
      <c r="H21" s="294" t="s">
        <v>232</v>
      </c>
      <c r="I21" s="93"/>
    </row>
    <row r="22" spans="2:9" s="188" customFormat="1" ht="26.25" customHeight="1" x14ac:dyDescent="0.25">
      <c r="B22" s="232">
        <v>1</v>
      </c>
      <c r="C22" s="233">
        <v>2</v>
      </c>
      <c r="D22" s="234">
        <v>3</v>
      </c>
      <c r="E22" s="233">
        <v>4</v>
      </c>
      <c r="F22" s="235">
        <v>5</v>
      </c>
      <c r="G22" s="301">
        <v>6</v>
      </c>
      <c r="H22" s="233">
        <v>7</v>
      </c>
      <c r="I22" s="189"/>
    </row>
    <row r="23" spans="2:9" ht="21" customHeight="1" x14ac:dyDescent="0.35">
      <c r="B23" s="236"/>
      <c r="C23" s="237"/>
      <c r="D23" s="208" t="s">
        <v>389</v>
      </c>
      <c r="E23" s="238"/>
      <c r="F23" s="239"/>
      <c r="G23" s="302"/>
      <c r="H23" s="282"/>
      <c r="I23" s="93"/>
    </row>
    <row r="24" spans="2:9" ht="57.75" customHeight="1" x14ac:dyDescent="0.35">
      <c r="B24" s="240"/>
      <c r="C24" s="114">
        <v>0.1</v>
      </c>
      <c r="D24" s="22" t="s">
        <v>390</v>
      </c>
      <c r="E24" s="241" t="s">
        <v>268</v>
      </c>
      <c r="F24" s="242">
        <v>1</v>
      </c>
      <c r="G24" s="310"/>
      <c r="H24" s="283">
        <f>F24*G24</f>
        <v>0</v>
      </c>
      <c r="I24" s="93"/>
    </row>
    <row r="25" spans="2:9" ht="41.45" customHeight="1" x14ac:dyDescent="0.35">
      <c r="B25" s="240"/>
      <c r="C25" s="114">
        <v>0.2</v>
      </c>
      <c r="D25" s="22" t="s">
        <v>391</v>
      </c>
      <c r="E25" s="241" t="s">
        <v>268</v>
      </c>
      <c r="F25" s="242">
        <v>1</v>
      </c>
      <c r="G25" s="310"/>
      <c r="H25" s="283">
        <f t="shared" ref="H25:H30" si="0">F25*G25</f>
        <v>0</v>
      </c>
      <c r="I25" s="93"/>
    </row>
    <row r="26" spans="2:9" ht="57" customHeight="1" x14ac:dyDescent="0.35">
      <c r="B26" s="240"/>
      <c r="C26" s="114">
        <v>0.3</v>
      </c>
      <c r="D26" s="22" t="s">
        <v>392</v>
      </c>
      <c r="E26" s="241" t="s">
        <v>268</v>
      </c>
      <c r="F26" s="242">
        <v>1</v>
      </c>
      <c r="G26" s="310"/>
      <c r="H26" s="283">
        <f t="shared" si="0"/>
        <v>0</v>
      </c>
      <c r="I26" s="93"/>
    </row>
    <row r="27" spans="2:9" ht="41.45" customHeight="1" x14ac:dyDescent="0.35">
      <c r="B27" s="240"/>
      <c r="C27" s="114">
        <v>0.4</v>
      </c>
      <c r="D27" s="22" t="s">
        <v>393</v>
      </c>
      <c r="E27" s="241" t="s">
        <v>268</v>
      </c>
      <c r="F27" s="242">
        <v>1</v>
      </c>
      <c r="G27" s="310"/>
      <c r="H27" s="283">
        <f t="shared" si="0"/>
        <v>0</v>
      </c>
      <c r="I27" s="93"/>
    </row>
    <row r="28" spans="2:9" ht="59.25" customHeight="1" x14ac:dyDescent="0.35">
      <c r="B28" s="240"/>
      <c r="C28" s="114">
        <v>0.5</v>
      </c>
      <c r="D28" s="22" t="s">
        <v>395</v>
      </c>
      <c r="E28" s="241" t="s">
        <v>268</v>
      </c>
      <c r="F28" s="61">
        <v>1</v>
      </c>
      <c r="G28" s="310"/>
      <c r="H28" s="283">
        <f t="shared" si="0"/>
        <v>0</v>
      </c>
      <c r="I28" s="93"/>
    </row>
    <row r="29" spans="2:9" ht="57" customHeight="1" x14ac:dyDescent="0.35">
      <c r="B29" s="240"/>
      <c r="C29" s="114">
        <v>0.6</v>
      </c>
      <c r="D29" s="22" t="s">
        <v>396</v>
      </c>
      <c r="E29" s="241" t="s">
        <v>268</v>
      </c>
      <c r="F29" s="61">
        <v>1</v>
      </c>
      <c r="G29" s="310"/>
      <c r="H29" s="283">
        <f t="shared" si="0"/>
        <v>0</v>
      </c>
      <c r="I29" s="93"/>
    </row>
    <row r="30" spans="2:9" ht="51.75" customHeight="1" thickBot="1" x14ac:dyDescent="0.4">
      <c r="B30" s="240"/>
      <c r="C30" s="114">
        <v>0.7</v>
      </c>
      <c r="D30" s="22" t="s">
        <v>397</v>
      </c>
      <c r="E30" s="241" t="s">
        <v>268</v>
      </c>
      <c r="F30" s="61">
        <v>1</v>
      </c>
      <c r="G30" s="310"/>
      <c r="H30" s="283">
        <f t="shared" si="0"/>
        <v>0</v>
      </c>
      <c r="I30" s="93"/>
    </row>
    <row r="31" spans="2:9" ht="24.75" customHeight="1" thickBot="1" x14ac:dyDescent="0.4">
      <c r="B31" s="393" t="s">
        <v>398</v>
      </c>
      <c r="C31" s="394"/>
      <c r="D31" s="394"/>
      <c r="E31" s="394"/>
      <c r="F31" s="394"/>
      <c r="G31" s="395"/>
      <c r="H31" s="284">
        <f>SUM(H24:H30)</f>
        <v>0</v>
      </c>
    </row>
    <row r="32" spans="2:9" s="98" customFormat="1" ht="24" thickBot="1" x14ac:dyDescent="0.5">
      <c r="B32" s="529" t="s">
        <v>284</v>
      </c>
      <c r="C32" s="530"/>
      <c r="D32" s="530"/>
      <c r="E32" s="530"/>
      <c r="F32" s="530"/>
      <c r="G32" s="530"/>
      <c r="H32" s="531"/>
    </row>
    <row r="33" spans="2:8" s="98" customFormat="1" ht="19.5" thickBot="1" x14ac:dyDescent="0.3">
      <c r="B33" s="101"/>
      <c r="C33" s="102"/>
      <c r="D33" s="532" t="s">
        <v>4</v>
      </c>
      <c r="E33" s="533"/>
      <c r="F33" s="533"/>
      <c r="G33" s="533"/>
      <c r="H33" s="534"/>
    </row>
    <row r="34" spans="2:8" s="98" customFormat="1" ht="75" x14ac:dyDescent="0.35">
      <c r="B34" s="103">
        <v>1</v>
      </c>
      <c r="C34" s="24" t="s">
        <v>5</v>
      </c>
      <c r="D34" s="266" t="s">
        <v>167</v>
      </c>
      <c r="E34" s="117" t="s">
        <v>83</v>
      </c>
      <c r="F34" s="118">
        <v>3681.83</v>
      </c>
      <c r="G34" s="364"/>
      <c r="H34" s="339">
        <f t="shared" ref="H34:H42" si="1">F34*G34</f>
        <v>0</v>
      </c>
    </row>
    <row r="35" spans="2:8" s="98" customFormat="1" ht="56.25" customHeight="1" x14ac:dyDescent="0.35">
      <c r="B35" s="31">
        <v>2</v>
      </c>
      <c r="C35" s="11" t="s">
        <v>6</v>
      </c>
      <c r="D35" s="105" t="s">
        <v>285</v>
      </c>
      <c r="E35" s="38" t="s">
        <v>61</v>
      </c>
      <c r="F35" s="61">
        <v>5</v>
      </c>
      <c r="G35" s="304"/>
      <c r="H35" s="286">
        <f t="shared" si="1"/>
        <v>0</v>
      </c>
    </row>
    <row r="36" spans="2:8" s="98" customFormat="1" ht="112.5" x14ac:dyDescent="0.35">
      <c r="B36" s="31">
        <v>3</v>
      </c>
      <c r="C36" s="11" t="s">
        <v>26</v>
      </c>
      <c r="D36" s="105" t="s">
        <v>286</v>
      </c>
      <c r="E36" s="38" t="s">
        <v>88</v>
      </c>
      <c r="F36" s="61">
        <v>1000</v>
      </c>
      <c r="G36" s="304"/>
      <c r="H36" s="286">
        <f t="shared" si="1"/>
        <v>0</v>
      </c>
    </row>
    <row r="37" spans="2:8" s="98" customFormat="1" ht="111" customHeight="1" x14ac:dyDescent="0.35">
      <c r="B37" s="31">
        <v>4</v>
      </c>
      <c r="C37" s="11" t="s">
        <v>27</v>
      </c>
      <c r="D37" s="22" t="s">
        <v>169</v>
      </c>
      <c r="E37" s="38" t="s">
        <v>88</v>
      </c>
      <c r="F37" s="61">
        <v>2600</v>
      </c>
      <c r="G37" s="304"/>
      <c r="H37" s="286">
        <f t="shared" si="1"/>
        <v>0</v>
      </c>
    </row>
    <row r="38" spans="2:8" s="98" customFormat="1" ht="93" customHeight="1" x14ac:dyDescent="0.35">
      <c r="B38" s="31">
        <v>5</v>
      </c>
      <c r="C38" s="11" t="s">
        <v>28</v>
      </c>
      <c r="D38" s="22" t="s">
        <v>188</v>
      </c>
      <c r="E38" s="38" t="s">
        <v>83</v>
      </c>
      <c r="F38" s="61">
        <v>50</v>
      </c>
      <c r="G38" s="304"/>
      <c r="H38" s="286">
        <f t="shared" si="1"/>
        <v>0</v>
      </c>
    </row>
    <row r="39" spans="2:8" s="98" customFormat="1" ht="95.25" customHeight="1" x14ac:dyDescent="0.35">
      <c r="B39" s="31">
        <v>6</v>
      </c>
      <c r="C39" s="11" t="s">
        <v>65</v>
      </c>
      <c r="D39" s="22" t="s">
        <v>197</v>
      </c>
      <c r="E39" s="38" t="s">
        <v>83</v>
      </c>
      <c r="F39" s="61">
        <v>6</v>
      </c>
      <c r="G39" s="304"/>
      <c r="H39" s="286">
        <f t="shared" si="1"/>
        <v>0</v>
      </c>
    </row>
    <row r="40" spans="2:8" s="98" customFormat="1" ht="93.75" x14ac:dyDescent="0.35">
      <c r="B40" s="31">
        <v>7</v>
      </c>
      <c r="C40" s="11" t="s">
        <v>287</v>
      </c>
      <c r="D40" s="22" t="s">
        <v>198</v>
      </c>
      <c r="E40" s="38" t="s">
        <v>85</v>
      </c>
      <c r="F40" s="61">
        <v>130</v>
      </c>
      <c r="G40" s="304"/>
      <c r="H40" s="286">
        <f t="shared" si="1"/>
        <v>0</v>
      </c>
    </row>
    <row r="41" spans="2:8" s="98" customFormat="1" ht="75" customHeight="1" x14ac:dyDescent="0.35">
      <c r="B41" s="31">
        <v>8</v>
      </c>
      <c r="C41" s="11" t="s">
        <v>288</v>
      </c>
      <c r="D41" s="22" t="s">
        <v>171</v>
      </c>
      <c r="E41" s="38" t="s">
        <v>83</v>
      </c>
      <c r="F41" s="61">
        <v>14</v>
      </c>
      <c r="G41" s="304"/>
      <c r="H41" s="286">
        <f t="shared" si="1"/>
        <v>0</v>
      </c>
    </row>
    <row r="42" spans="2:8" s="98" customFormat="1" ht="142.5" customHeight="1" thickBot="1" x14ac:dyDescent="0.4">
      <c r="B42" s="31">
        <v>9</v>
      </c>
      <c r="C42" s="114" t="s">
        <v>289</v>
      </c>
      <c r="D42" s="267" t="s">
        <v>207</v>
      </c>
      <c r="E42" s="119" t="s">
        <v>83</v>
      </c>
      <c r="F42" s="120">
        <v>65</v>
      </c>
      <c r="G42" s="365"/>
      <c r="H42" s="340">
        <f t="shared" si="1"/>
        <v>0</v>
      </c>
    </row>
    <row r="43" spans="2:8" s="98" customFormat="1" ht="19.5" thickBot="1" x14ac:dyDescent="0.4">
      <c r="B43" s="112"/>
      <c r="C43" s="114"/>
      <c r="D43" s="461" t="s">
        <v>214</v>
      </c>
      <c r="E43" s="571"/>
      <c r="F43" s="571"/>
      <c r="G43" s="572"/>
      <c r="H43" s="284">
        <f>SUM(H34:H42)</f>
        <v>0</v>
      </c>
    </row>
    <row r="44" spans="2:8" s="98" customFormat="1" ht="18.75" x14ac:dyDescent="0.25">
      <c r="B44" s="33"/>
      <c r="C44" s="144"/>
      <c r="D44" s="518" t="s">
        <v>172</v>
      </c>
      <c r="E44" s="519"/>
      <c r="F44" s="519"/>
      <c r="G44" s="519"/>
      <c r="H44" s="520"/>
    </row>
    <row r="45" spans="2:8" s="98" customFormat="1" ht="128.25" customHeight="1" x14ac:dyDescent="0.35">
      <c r="B45" s="145">
        <v>10</v>
      </c>
      <c r="C45" s="143" t="s">
        <v>7</v>
      </c>
      <c r="D45" s="147" t="s">
        <v>290</v>
      </c>
      <c r="E45" s="125" t="s">
        <v>85</v>
      </c>
      <c r="F45" s="142">
        <f>393.6984915+1717.371108+4231.908</f>
        <v>6342.9775995</v>
      </c>
      <c r="G45" s="366"/>
      <c r="H45" s="341">
        <f t="shared" ref="H45:H56" si="2">F45*G45</f>
        <v>0</v>
      </c>
    </row>
    <row r="46" spans="2:8" s="98" customFormat="1" ht="134.25" customHeight="1" x14ac:dyDescent="0.35">
      <c r="B46" s="31">
        <f t="shared" ref="B46:B56" si="3">B45+1</f>
        <v>11</v>
      </c>
      <c r="C46" s="35" t="s">
        <v>8</v>
      </c>
      <c r="D46" s="22" t="s">
        <v>291</v>
      </c>
      <c r="E46" s="38" t="s">
        <v>85</v>
      </c>
      <c r="F46" s="61">
        <f>0.2*2146.713885+2821.272</f>
        <v>3250.6147769999998</v>
      </c>
      <c r="G46" s="304"/>
      <c r="H46" s="286">
        <f t="shared" si="2"/>
        <v>0</v>
      </c>
    </row>
    <row r="47" spans="2:8" s="98" customFormat="1" ht="149.25" customHeight="1" x14ac:dyDescent="0.35">
      <c r="B47" s="31">
        <f t="shared" si="3"/>
        <v>12</v>
      </c>
      <c r="C47" s="35" t="s">
        <v>9</v>
      </c>
      <c r="D47" s="22" t="s">
        <v>292</v>
      </c>
      <c r="E47" s="38" t="s">
        <v>85</v>
      </c>
      <c r="F47" s="61">
        <f>545.786935+36.3634900000001+28.77</f>
        <v>610.92042500000002</v>
      </c>
      <c r="G47" s="304"/>
      <c r="H47" s="286">
        <f t="shared" si="2"/>
        <v>0</v>
      </c>
    </row>
    <row r="48" spans="2:8" s="98" customFormat="1" ht="110.25" customHeight="1" x14ac:dyDescent="0.35">
      <c r="B48" s="31">
        <f t="shared" si="3"/>
        <v>13</v>
      </c>
      <c r="C48" s="35" t="s">
        <v>29</v>
      </c>
      <c r="D48" s="22" t="s">
        <v>293</v>
      </c>
      <c r="E48" s="38" t="s">
        <v>88</v>
      </c>
      <c r="F48" s="121">
        <v>5820</v>
      </c>
      <c r="G48" s="367"/>
      <c r="H48" s="342">
        <f t="shared" si="2"/>
        <v>0</v>
      </c>
    </row>
    <row r="49" spans="2:11" s="98" customFormat="1" ht="72" customHeight="1" x14ac:dyDescent="0.35">
      <c r="B49" s="31">
        <f t="shared" si="3"/>
        <v>14</v>
      </c>
      <c r="C49" s="35" t="s">
        <v>30</v>
      </c>
      <c r="D49" s="22" t="s">
        <v>294</v>
      </c>
      <c r="E49" s="38" t="s">
        <v>85</v>
      </c>
      <c r="F49" s="70">
        <v>1525.1238900000001</v>
      </c>
      <c r="G49" s="325"/>
      <c r="H49" s="311">
        <f t="shared" si="2"/>
        <v>0</v>
      </c>
    </row>
    <row r="50" spans="2:11" s="98" customFormat="1" ht="73.5" customHeight="1" x14ac:dyDescent="0.35">
      <c r="B50" s="31">
        <f t="shared" si="3"/>
        <v>15</v>
      </c>
      <c r="C50" s="35" t="s">
        <v>31</v>
      </c>
      <c r="D50" s="22" t="s">
        <v>295</v>
      </c>
      <c r="E50" s="38" t="s">
        <v>88</v>
      </c>
      <c r="F50" s="70">
        <v>269.13950999999997</v>
      </c>
      <c r="G50" s="325"/>
      <c r="H50" s="311">
        <f t="shared" si="2"/>
        <v>0</v>
      </c>
    </row>
    <row r="51" spans="2:11" s="98" customFormat="1" ht="72.75" customHeight="1" x14ac:dyDescent="0.35">
      <c r="B51" s="31">
        <f t="shared" si="3"/>
        <v>16</v>
      </c>
      <c r="C51" s="35" t="s">
        <v>32</v>
      </c>
      <c r="D51" s="22" t="s">
        <v>296</v>
      </c>
      <c r="E51" s="38" t="s">
        <v>88</v>
      </c>
      <c r="F51" s="70">
        <v>2215.14</v>
      </c>
      <c r="G51" s="325"/>
      <c r="H51" s="311">
        <f t="shared" si="2"/>
        <v>0</v>
      </c>
    </row>
    <row r="52" spans="2:11" s="98" customFormat="1" ht="73.5" customHeight="1" x14ac:dyDescent="0.35">
      <c r="B52" s="31">
        <f t="shared" si="3"/>
        <v>17</v>
      </c>
      <c r="C52" s="35" t="s">
        <v>33</v>
      </c>
      <c r="D52" s="22" t="s">
        <v>297</v>
      </c>
      <c r="E52" s="38" t="s">
        <v>85</v>
      </c>
      <c r="F52" s="70">
        <v>221.51400000000001</v>
      </c>
      <c r="G52" s="325"/>
      <c r="H52" s="311">
        <f t="shared" si="2"/>
        <v>0</v>
      </c>
    </row>
    <row r="53" spans="2:11" s="98" customFormat="1" ht="72" customHeight="1" x14ac:dyDescent="0.35">
      <c r="B53" s="31">
        <f t="shared" si="3"/>
        <v>18</v>
      </c>
      <c r="C53" s="35" t="s">
        <v>298</v>
      </c>
      <c r="D53" s="22" t="s">
        <v>299</v>
      </c>
      <c r="E53" s="38" t="s">
        <v>85</v>
      </c>
      <c r="F53" s="70">
        <v>732.45878310399985</v>
      </c>
      <c r="G53" s="325"/>
      <c r="H53" s="311">
        <f>F53*G53</f>
        <v>0</v>
      </c>
    </row>
    <row r="54" spans="2:11" s="98" customFormat="1" ht="75.75" customHeight="1" x14ac:dyDescent="0.35">
      <c r="B54" s="31">
        <f t="shared" si="3"/>
        <v>19</v>
      </c>
      <c r="C54" s="35" t="s">
        <v>300</v>
      </c>
      <c r="D54" s="22" t="s">
        <v>301</v>
      </c>
      <c r="E54" s="38" t="s">
        <v>83</v>
      </c>
      <c r="F54" s="70">
        <v>3691.9</v>
      </c>
      <c r="G54" s="325"/>
      <c r="H54" s="311">
        <f t="shared" si="2"/>
        <v>0</v>
      </c>
    </row>
    <row r="55" spans="2:11" s="98" customFormat="1" ht="111" customHeight="1" x14ac:dyDescent="0.35">
      <c r="B55" s="31">
        <f t="shared" si="3"/>
        <v>20</v>
      </c>
      <c r="C55" s="35" t="s">
        <v>302</v>
      </c>
      <c r="D55" s="22" t="s">
        <v>303</v>
      </c>
      <c r="E55" s="38" t="s">
        <v>85</v>
      </c>
      <c r="F55" s="70">
        <v>9.9840000000000018</v>
      </c>
      <c r="G55" s="325"/>
      <c r="H55" s="311">
        <f t="shared" si="2"/>
        <v>0</v>
      </c>
    </row>
    <row r="56" spans="2:11" s="98" customFormat="1" ht="108" customHeight="1" thickBot="1" x14ac:dyDescent="0.4">
      <c r="B56" s="84">
        <f t="shared" si="3"/>
        <v>21</v>
      </c>
      <c r="C56" s="115" t="s">
        <v>304</v>
      </c>
      <c r="D56" s="267" t="s">
        <v>305</v>
      </c>
      <c r="E56" s="119" t="s">
        <v>85</v>
      </c>
      <c r="F56" s="122">
        <f>F45+F46+F49+F50-F47</f>
        <v>10776.9353515</v>
      </c>
      <c r="G56" s="368"/>
      <c r="H56" s="343">
        <f t="shared" si="2"/>
        <v>0</v>
      </c>
      <c r="K56" s="148"/>
    </row>
    <row r="57" spans="2:11" s="98" customFormat="1" ht="19.5" thickBot="1" x14ac:dyDescent="0.4">
      <c r="B57" s="31"/>
      <c r="C57" s="146"/>
      <c r="D57" s="573" t="s">
        <v>215</v>
      </c>
      <c r="E57" s="574"/>
      <c r="F57" s="574"/>
      <c r="G57" s="575"/>
      <c r="H57" s="284">
        <f>SUM(H45:H56)</f>
        <v>0</v>
      </c>
    </row>
    <row r="58" spans="2:11" s="98" customFormat="1" ht="18.75" x14ac:dyDescent="0.25">
      <c r="B58" s="112"/>
      <c r="C58" s="113"/>
      <c r="D58" s="399" t="s">
        <v>175</v>
      </c>
      <c r="E58" s="466"/>
      <c r="F58" s="466"/>
      <c r="G58" s="466"/>
      <c r="H58" s="570"/>
    </row>
    <row r="59" spans="2:11" s="98" customFormat="1" ht="195" customHeight="1" x14ac:dyDescent="0.35">
      <c r="B59" s="31">
        <v>22</v>
      </c>
      <c r="C59" s="146" t="s">
        <v>10</v>
      </c>
      <c r="D59" s="147" t="s">
        <v>306</v>
      </c>
      <c r="E59" s="125" t="s">
        <v>85</v>
      </c>
      <c r="F59" s="142">
        <f>328.9433115+1003.000795+1366.96</f>
        <v>2698.9041065000001</v>
      </c>
      <c r="G59" s="366"/>
      <c r="H59" s="341">
        <f t="shared" ref="H59:H66" si="4">F59*G59</f>
        <v>0</v>
      </c>
    </row>
    <row r="60" spans="2:11" s="98" customFormat="1" ht="134.25" customHeight="1" x14ac:dyDescent="0.35">
      <c r="B60" s="31">
        <f t="shared" ref="B60:B66" si="5">B59+1</f>
        <v>23</v>
      </c>
      <c r="C60" s="35" t="s">
        <v>11</v>
      </c>
      <c r="D60" s="153" t="s">
        <v>176</v>
      </c>
      <c r="E60" s="123" t="s">
        <v>88</v>
      </c>
      <c r="F60" s="124">
        <f>635+2050</f>
        <v>2685</v>
      </c>
      <c r="G60" s="369"/>
      <c r="H60" s="344">
        <f t="shared" si="4"/>
        <v>0</v>
      </c>
    </row>
    <row r="61" spans="2:11" s="98" customFormat="1" ht="57" customHeight="1" x14ac:dyDescent="0.35">
      <c r="B61" s="31">
        <f t="shared" si="5"/>
        <v>24</v>
      </c>
      <c r="C61" s="35" t="s">
        <v>12</v>
      </c>
      <c r="D61" s="22" t="s">
        <v>177</v>
      </c>
      <c r="E61" s="38" t="s">
        <v>88</v>
      </c>
      <c r="F61" s="61">
        <v>3400</v>
      </c>
      <c r="G61" s="304"/>
      <c r="H61" s="345">
        <f t="shared" si="4"/>
        <v>0</v>
      </c>
    </row>
    <row r="62" spans="2:11" s="98" customFormat="1" ht="40.5" customHeight="1" x14ac:dyDescent="0.35">
      <c r="B62" s="31">
        <f t="shared" si="5"/>
        <v>25</v>
      </c>
      <c r="C62" s="35" t="s">
        <v>13</v>
      </c>
      <c r="D62" s="22" t="s">
        <v>189</v>
      </c>
      <c r="E62" s="38" t="s">
        <v>83</v>
      </c>
      <c r="F62" s="121">
        <v>990</v>
      </c>
      <c r="G62" s="325"/>
      <c r="H62" s="286">
        <f t="shared" si="4"/>
        <v>0</v>
      </c>
    </row>
    <row r="63" spans="2:11" s="98" customFormat="1" ht="93.75" customHeight="1" x14ac:dyDescent="0.35">
      <c r="B63" s="31">
        <f t="shared" si="5"/>
        <v>26</v>
      </c>
      <c r="C63" s="35" t="s">
        <v>14</v>
      </c>
      <c r="D63" s="22" t="s">
        <v>190</v>
      </c>
      <c r="E63" s="38" t="s">
        <v>83</v>
      </c>
      <c r="F63" s="70">
        <f>F62</f>
        <v>990</v>
      </c>
      <c r="G63" s="325"/>
      <c r="H63" s="346">
        <f t="shared" si="4"/>
        <v>0</v>
      </c>
    </row>
    <row r="64" spans="2:11" s="98" customFormat="1" ht="168" customHeight="1" x14ac:dyDescent="0.35">
      <c r="B64" s="31">
        <f t="shared" si="5"/>
        <v>27</v>
      </c>
      <c r="C64" s="35" t="s">
        <v>15</v>
      </c>
      <c r="D64" s="147" t="s">
        <v>210</v>
      </c>
      <c r="E64" s="125" t="s">
        <v>88</v>
      </c>
      <c r="F64" s="126">
        <v>42</v>
      </c>
      <c r="G64" s="370"/>
      <c r="H64" s="346">
        <f t="shared" si="4"/>
        <v>0</v>
      </c>
    </row>
    <row r="65" spans="2:11" s="98" customFormat="1" ht="147" customHeight="1" x14ac:dyDescent="0.35">
      <c r="B65" s="31">
        <f t="shared" si="5"/>
        <v>28</v>
      </c>
      <c r="C65" s="35" t="s">
        <v>307</v>
      </c>
      <c r="D65" s="22" t="s">
        <v>308</v>
      </c>
      <c r="E65" s="38" t="s">
        <v>88</v>
      </c>
      <c r="F65" s="70">
        <v>42</v>
      </c>
      <c r="G65" s="371"/>
      <c r="H65" s="286">
        <f t="shared" si="4"/>
        <v>0</v>
      </c>
    </row>
    <row r="66" spans="2:11" s="98" customFormat="1" ht="54" customHeight="1" thickBot="1" x14ac:dyDescent="0.4">
      <c r="B66" s="84">
        <f t="shared" si="5"/>
        <v>29</v>
      </c>
      <c r="C66" s="115" t="s">
        <v>309</v>
      </c>
      <c r="D66" s="267" t="s">
        <v>178</v>
      </c>
      <c r="E66" s="119" t="s">
        <v>268</v>
      </c>
      <c r="F66" s="122">
        <v>1</v>
      </c>
      <c r="G66" s="368"/>
      <c r="H66" s="341">
        <f t="shared" si="4"/>
        <v>0</v>
      </c>
    </row>
    <row r="67" spans="2:11" s="98" customFormat="1" ht="19.5" customHeight="1" thickBot="1" x14ac:dyDescent="0.4">
      <c r="B67" s="154"/>
      <c r="C67" s="155"/>
      <c r="D67" s="539" t="s">
        <v>310</v>
      </c>
      <c r="E67" s="539"/>
      <c r="F67" s="539"/>
      <c r="G67" s="540"/>
      <c r="H67" s="347">
        <f>SUM(H59:H66)</f>
        <v>0</v>
      </c>
    </row>
    <row r="68" spans="2:11" s="98" customFormat="1" ht="18.75" x14ac:dyDescent="0.25">
      <c r="B68" s="112"/>
      <c r="C68" s="149"/>
      <c r="D68" s="404" t="s">
        <v>311</v>
      </c>
      <c r="E68" s="405"/>
      <c r="F68" s="405"/>
      <c r="G68" s="405"/>
      <c r="H68" s="535"/>
    </row>
    <row r="69" spans="2:11" s="98" customFormat="1" ht="72" customHeight="1" x14ac:dyDescent="0.35">
      <c r="B69" s="31">
        <v>30</v>
      </c>
      <c r="C69" s="17" t="s">
        <v>216</v>
      </c>
      <c r="D69" s="268" t="s">
        <v>199</v>
      </c>
      <c r="E69" s="125" t="s">
        <v>83</v>
      </c>
      <c r="F69" s="142">
        <v>268</v>
      </c>
      <c r="G69" s="366"/>
      <c r="H69" s="341">
        <f>F69*G69</f>
        <v>0</v>
      </c>
    </row>
    <row r="70" spans="2:11" s="98" customFormat="1" ht="318.75" x14ac:dyDescent="0.35">
      <c r="B70" s="31">
        <f>B69+1</f>
        <v>31</v>
      </c>
      <c r="C70" s="17" t="s">
        <v>217</v>
      </c>
      <c r="D70" s="22" t="s">
        <v>312</v>
      </c>
      <c r="E70" s="104"/>
      <c r="F70" s="116"/>
      <c r="G70" s="372"/>
      <c r="H70" s="348"/>
    </row>
    <row r="71" spans="2:11" s="98" customFormat="1" ht="31.5" customHeight="1" thickBot="1" x14ac:dyDescent="0.4">
      <c r="B71" s="84"/>
      <c r="C71" s="150"/>
      <c r="D71" s="269" t="s">
        <v>313</v>
      </c>
      <c r="E71" s="119" t="s">
        <v>83</v>
      </c>
      <c r="F71" s="122">
        <v>3691.9</v>
      </c>
      <c r="G71" s="368"/>
      <c r="H71" s="343">
        <f>F71*G71</f>
        <v>0</v>
      </c>
    </row>
    <row r="72" spans="2:11" s="98" customFormat="1" ht="19.5" customHeight="1" thickBot="1" x14ac:dyDescent="0.4">
      <c r="B72" s="156"/>
      <c r="C72" s="157"/>
      <c r="D72" s="541" t="s">
        <v>224</v>
      </c>
      <c r="E72" s="541"/>
      <c r="F72" s="541"/>
      <c r="G72" s="542"/>
      <c r="H72" s="349">
        <f>SUM(H69:H71)</f>
        <v>0</v>
      </c>
    </row>
    <row r="73" spans="2:11" s="98" customFormat="1" ht="18.75" x14ac:dyDescent="0.25">
      <c r="B73" s="84"/>
      <c r="C73" s="152"/>
      <c r="D73" s="536" t="s">
        <v>314</v>
      </c>
      <c r="E73" s="537"/>
      <c r="F73" s="537"/>
      <c r="G73" s="537"/>
      <c r="H73" s="538"/>
    </row>
    <row r="74" spans="2:11" s="98" customFormat="1" ht="239.25" customHeight="1" x14ac:dyDescent="0.35">
      <c r="B74" s="31">
        <v>32</v>
      </c>
      <c r="C74" s="17" t="s">
        <v>20</v>
      </c>
      <c r="D74" s="22" t="s">
        <v>208</v>
      </c>
      <c r="E74" s="36" t="s">
        <v>61</v>
      </c>
      <c r="F74" s="116">
        <v>13</v>
      </c>
      <c r="G74" s="372"/>
      <c r="H74" s="342">
        <f>F74*G74</f>
        <v>0</v>
      </c>
      <c r="K74" s="158"/>
    </row>
    <row r="75" spans="2:11" s="98" customFormat="1" ht="131.25" customHeight="1" thickBot="1" x14ac:dyDescent="0.4">
      <c r="B75" s="84">
        <f>B74+1</f>
        <v>33</v>
      </c>
      <c r="C75" s="150" t="s">
        <v>315</v>
      </c>
      <c r="D75" s="267" t="s">
        <v>209</v>
      </c>
      <c r="E75" s="151" t="s">
        <v>61</v>
      </c>
      <c r="F75" s="127">
        <v>13</v>
      </c>
      <c r="G75" s="371"/>
      <c r="H75" s="343">
        <f>F75*G75</f>
        <v>0</v>
      </c>
      <c r="K75" s="158"/>
    </row>
    <row r="76" spans="2:11" s="98" customFormat="1" ht="19.5" customHeight="1" thickBot="1" x14ac:dyDescent="0.4">
      <c r="B76" s="159"/>
      <c r="C76" s="157"/>
      <c r="D76" s="549" t="s">
        <v>225</v>
      </c>
      <c r="E76" s="539"/>
      <c r="F76" s="539"/>
      <c r="G76" s="540"/>
      <c r="H76" s="350">
        <f>SUM(H74:H75)</f>
        <v>0</v>
      </c>
    </row>
    <row r="77" spans="2:11" s="98" customFormat="1" ht="18.75" x14ac:dyDescent="0.25">
      <c r="B77" s="31"/>
      <c r="C77" s="152"/>
      <c r="D77" s="468" t="s">
        <v>316</v>
      </c>
      <c r="E77" s="469"/>
      <c r="F77" s="469"/>
      <c r="G77" s="469"/>
      <c r="H77" s="406"/>
    </row>
    <row r="78" spans="2:11" s="98" customFormat="1" ht="103.5" customHeight="1" x14ac:dyDescent="0.35">
      <c r="B78" s="145">
        <v>34</v>
      </c>
      <c r="C78" s="17" t="s">
        <v>211</v>
      </c>
      <c r="D78" s="147" t="s">
        <v>191</v>
      </c>
      <c r="E78" s="125" t="s">
        <v>83</v>
      </c>
      <c r="F78" s="142">
        <f>45+46</f>
        <v>91</v>
      </c>
      <c r="G78" s="366"/>
      <c r="H78" s="341">
        <f t="shared" ref="H78:H83" si="6">F78*G78</f>
        <v>0</v>
      </c>
    </row>
    <row r="79" spans="2:11" s="98" customFormat="1" ht="93.75" customHeight="1" x14ac:dyDescent="0.35">
      <c r="B79" s="31">
        <f t="shared" ref="B79:B85" si="7">B78+1</f>
        <v>35</v>
      </c>
      <c r="C79" s="17" t="s">
        <v>317</v>
      </c>
      <c r="D79" s="22" t="s">
        <v>192</v>
      </c>
      <c r="E79" s="38" t="s">
        <v>85</v>
      </c>
      <c r="F79" s="121">
        <f>0.5*1.5*F78</f>
        <v>68.25</v>
      </c>
      <c r="G79" s="325"/>
      <c r="H79" s="311">
        <f t="shared" si="6"/>
        <v>0</v>
      </c>
    </row>
    <row r="80" spans="2:11" s="98" customFormat="1" ht="58.5" customHeight="1" x14ac:dyDescent="0.35">
      <c r="B80" s="31">
        <f t="shared" si="7"/>
        <v>36</v>
      </c>
      <c r="C80" s="17" t="s">
        <v>318</v>
      </c>
      <c r="D80" s="22" t="s">
        <v>193</v>
      </c>
      <c r="E80" s="38" t="s">
        <v>85</v>
      </c>
      <c r="F80" s="121">
        <f>(1.5+1.5*2)*2.2*F78/2</f>
        <v>450.45</v>
      </c>
      <c r="G80" s="325"/>
      <c r="H80" s="311">
        <f t="shared" si="6"/>
        <v>0</v>
      </c>
    </row>
    <row r="81" spans="2:8" s="98" customFormat="1" ht="54" customHeight="1" x14ac:dyDescent="0.35">
      <c r="B81" s="31">
        <f t="shared" si="7"/>
        <v>37</v>
      </c>
      <c r="C81" s="17" t="s">
        <v>319</v>
      </c>
      <c r="D81" s="22" t="s">
        <v>194</v>
      </c>
      <c r="E81" s="38" t="s">
        <v>85</v>
      </c>
      <c r="F81" s="70">
        <f>0.1*2*F78</f>
        <v>18.2</v>
      </c>
      <c r="G81" s="325"/>
      <c r="H81" s="311">
        <f t="shared" si="6"/>
        <v>0</v>
      </c>
    </row>
    <row r="82" spans="2:8" s="98" customFormat="1" ht="94.5" customHeight="1" x14ac:dyDescent="0.35">
      <c r="B82" s="31">
        <f t="shared" si="7"/>
        <v>38</v>
      </c>
      <c r="C82" s="17" t="s">
        <v>320</v>
      </c>
      <c r="D82" s="22" t="s">
        <v>195</v>
      </c>
      <c r="E82" s="38" t="s">
        <v>61</v>
      </c>
      <c r="F82" s="70">
        <v>9</v>
      </c>
      <c r="G82" s="325"/>
      <c r="H82" s="311">
        <f t="shared" si="6"/>
        <v>0</v>
      </c>
    </row>
    <row r="83" spans="2:8" s="98" customFormat="1" ht="94.5" customHeight="1" x14ac:dyDescent="0.35">
      <c r="B83" s="31">
        <f t="shared" si="7"/>
        <v>39</v>
      </c>
      <c r="C83" s="17" t="s">
        <v>321</v>
      </c>
      <c r="D83" s="22" t="s">
        <v>196</v>
      </c>
      <c r="E83" s="38" t="s">
        <v>61</v>
      </c>
      <c r="F83" s="70">
        <v>9</v>
      </c>
      <c r="G83" s="325"/>
      <c r="H83" s="311">
        <f t="shared" si="6"/>
        <v>0</v>
      </c>
    </row>
    <row r="84" spans="2:8" s="98" customFormat="1" ht="192" customHeight="1" x14ac:dyDescent="0.35">
      <c r="B84" s="31">
        <f t="shared" si="7"/>
        <v>40</v>
      </c>
      <c r="C84" s="17" t="s">
        <v>322</v>
      </c>
      <c r="D84" s="22" t="s">
        <v>323</v>
      </c>
      <c r="E84" s="38" t="s">
        <v>85</v>
      </c>
      <c r="F84" s="70">
        <f>4.5*3*0.3*F82</f>
        <v>36.449999999999996</v>
      </c>
      <c r="G84" s="325"/>
      <c r="H84" s="311">
        <f>F84*G84</f>
        <v>0</v>
      </c>
    </row>
    <row r="85" spans="2:8" s="98" customFormat="1" ht="150.75" thickBot="1" x14ac:dyDescent="0.4">
      <c r="B85" s="84">
        <f t="shared" si="7"/>
        <v>41</v>
      </c>
      <c r="C85" s="150" t="s">
        <v>324</v>
      </c>
      <c r="D85" s="270" t="s">
        <v>325</v>
      </c>
      <c r="E85" s="119" t="s">
        <v>88</v>
      </c>
      <c r="F85" s="122">
        <f>4.5*3*F83</f>
        <v>121.5</v>
      </c>
      <c r="G85" s="368"/>
      <c r="H85" s="343">
        <f>F85*G85</f>
        <v>0</v>
      </c>
    </row>
    <row r="86" spans="2:8" s="98" customFormat="1" ht="21" customHeight="1" thickBot="1" x14ac:dyDescent="0.4">
      <c r="B86" s="160"/>
      <c r="C86" s="161"/>
      <c r="D86" s="567" t="s">
        <v>227</v>
      </c>
      <c r="E86" s="568"/>
      <c r="F86" s="568"/>
      <c r="G86" s="569"/>
      <c r="H86" s="350">
        <f>SUM(H78:H85)</f>
        <v>0</v>
      </c>
    </row>
    <row r="87" spans="2:8" s="98" customFormat="1" ht="18.75" x14ac:dyDescent="0.25">
      <c r="B87" s="31"/>
      <c r="C87" s="152"/>
      <c r="D87" s="536" t="s">
        <v>326</v>
      </c>
      <c r="E87" s="537"/>
      <c r="F87" s="537"/>
      <c r="G87" s="537"/>
      <c r="H87" s="538"/>
    </row>
    <row r="88" spans="2:8" s="98" customFormat="1" ht="112.5" customHeight="1" x14ac:dyDescent="0.35">
      <c r="B88" s="145">
        <v>42</v>
      </c>
      <c r="C88" s="17" t="s">
        <v>327</v>
      </c>
      <c r="D88" s="22" t="s">
        <v>200</v>
      </c>
      <c r="E88" s="38" t="s">
        <v>85</v>
      </c>
      <c r="F88" s="61">
        <v>12</v>
      </c>
      <c r="G88" s="304"/>
      <c r="H88" s="286">
        <f t="shared" ref="H88:H96" si="8">F88*G88</f>
        <v>0</v>
      </c>
    </row>
    <row r="89" spans="2:8" s="98" customFormat="1" ht="92.25" customHeight="1" x14ac:dyDescent="0.35">
      <c r="B89" s="31">
        <f t="shared" ref="B89:B96" si="9">B88+1</f>
        <v>43</v>
      </c>
      <c r="C89" s="17" t="s">
        <v>328</v>
      </c>
      <c r="D89" s="22" t="s">
        <v>201</v>
      </c>
      <c r="E89" s="38" t="s">
        <v>83</v>
      </c>
      <c r="F89" s="61">
        <v>5.16</v>
      </c>
      <c r="G89" s="304"/>
      <c r="H89" s="286">
        <f t="shared" si="8"/>
        <v>0</v>
      </c>
    </row>
    <row r="90" spans="2:8" s="98" customFormat="1" ht="93" customHeight="1" x14ac:dyDescent="0.35">
      <c r="B90" s="31">
        <f t="shared" si="9"/>
        <v>44</v>
      </c>
      <c r="C90" s="17" t="s">
        <v>329</v>
      </c>
      <c r="D90" s="22" t="s">
        <v>202</v>
      </c>
      <c r="E90" s="38" t="s">
        <v>85</v>
      </c>
      <c r="F90" s="121">
        <v>2.5</v>
      </c>
      <c r="G90" s="325"/>
      <c r="H90" s="311">
        <f t="shared" si="8"/>
        <v>0</v>
      </c>
    </row>
    <row r="91" spans="2:8" s="98" customFormat="1" ht="74.25" customHeight="1" x14ac:dyDescent="0.35">
      <c r="B91" s="31">
        <f t="shared" si="9"/>
        <v>45</v>
      </c>
      <c r="C91" s="17" t="s">
        <v>330</v>
      </c>
      <c r="D91" s="22" t="s">
        <v>203</v>
      </c>
      <c r="E91" s="38" t="s">
        <v>85</v>
      </c>
      <c r="F91" s="121">
        <v>1</v>
      </c>
      <c r="G91" s="325"/>
      <c r="H91" s="311">
        <f t="shared" si="8"/>
        <v>0</v>
      </c>
    </row>
    <row r="92" spans="2:8" s="98" customFormat="1" ht="56.25" x14ac:dyDescent="0.35">
      <c r="B92" s="31">
        <f t="shared" si="9"/>
        <v>46</v>
      </c>
      <c r="C92" s="17" t="s">
        <v>331</v>
      </c>
      <c r="D92" s="22" t="s">
        <v>204</v>
      </c>
      <c r="E92" s="38" t="s">
        <v>85</v>
      </c>
      <c r="F92" s="121">
        <v>0.27</v>
      </c>
      <c r="G92" s="325"/>
      <c r="H92" s="311">
        <f t="shared" si="8"/>
        <v>0</v>
      </c>
    </row>
    <row r="93" spans="2:8" s="98" customFormat="1" ht="56.25" x14ac:dyDescent="0.35">
      <c r="B93" s="31">
        <f t="shared" si="9"/>
        <v>47</v>
      </c>
      <c r="C93" s="17" t="s">
        <v>332</v>
      </c>
      <c r="D93" s="22" t="s">
        <v>205</v>
      </c>
      <c r="E93" s="38" t="s">
        <v>85</v>
      </c>
      <c r="F93" s="121">
        <f>0.9*0.9*5.16+2.5</f>
        <v>6.6796000000000006</v>
      </c>
      <c r="G93" s="325"/>
      <c r="H93" s="311">
        <f t="shared" si="8"/>
        <v>0</v>
      </c>
    </row>
    <row r="94" spans="2:8" s="98" customFormat="1" ht="111.75" customHeight="1" x14ac:dyDescent="0.35">
      <c r="B94" s="31">
        <f t="shared" si="9"/>
        <v>48</v>
      </c>
      <c r="C94" s="17" t="s">
        <v>333</v>
      </c>
      <c r="D94" s="22" t="s">
        <v>334</v>
      </c>
      <c r="E94" s="38" t="s">
        <v>88</v>
      </c>
      <c r="F94" s="70">
        <v>20</v>
      </c>
      <c r="G94" s="325"/>
      <c r="H94" s="311">
        <f t="shared" si="8"/>
        <v>0</v>
      </c>
    </row>
    <row r="95" spans="2:8" s="98" customFormat="1" ht="56.25" customHeight="1" x14ac:dyDescent="0.35">
      <c r="B95" s="31">
        <f t="shared" si="9"/>
        <v>49</v>
      </c>
      <c r="C95" s="17" t="s">
        <v>335</v>
      </c>
      <c r="D95" s="22" t="s">
        <v>184</v>
      </c>
      <c r="E95" s="38" t="s">
        <v>357</v>
      </c>
      <c r="F95" s="70">
        <f>F93*80</f>
        <v>534.36800000000005</v>
      </c>
      <c r="G95" s="325"/>
      <c r="H95" s="311">
        <f t="shared" si="8"/>
        <v>0</v>
      </c>
    </row>
    <row r="96" spans="2:8" s="98" customFormat="1" ht="75.75" thickBot="1" x14ac:dyDescent="0.4">
      <c r="B96" s="84">
        <f t="shared" si="9"/>
        <v>50</v>
      </c>
      <c r="C96" s="150" t="s">
        <v>336</v>
      </c>
      <c r="D96" s="267" t="s">
        <v>206</v>
      </c>
      <c r="E96" s="119" t="s">
        <v>357</v>
      </c>
      <c r="F96" s="122">
        <v>15</v>
      </c>
      <c r="G96" s="368"/>
      <c r="H96" s="343">
        <f t="shared" si="8"/>
        <v>0</v>
      </c>
    </row>
    <row r="97" spans="2:8" s="98" customFormat="1" ht="19.5" thickBot="1" x14ac:dyDescent="0.4">
      <c r="B97" s="524" t="s">
        <v>359</v>
      </c>
      <c r="C97" s="525"/>
      <c r="D97" s="525"/>
      <c r="E97" s="525"/>
      <c r="F97" s="525"/>
      <c r="G97" s="526"/>
      <c r="H97" s="351">
        <f>SUM(H88:H96)</f>
        <v>0</v>
      </c>
    </row>
    <row r="98" spans="2:8" s="98" customFormat="1" ht="18.75" customHeight="1" thickBot="1" x14ac:dyDescent="0.4">
      <c r="B98" s="134"/>
      <c r="C98" s="133"/>
      <c r="D98" s="133" t="s">
        <v>358</v>
      </c>
      <c r="E98" s="135" t="s">
        <v>61</v>
      </c>
      <c r="F98" s="136">
        <v>5</v>
      </c>
      <c r="G98" s="380">
        <f>H97</f>
        <v>0</v>
      </c>
      <c r="H98" s="352">
        <f>F98*G98</f>
        <v>0</v>
      </c>
    </row>
    <row r="99" spans="2:8" s="98" customFormat="1" ht="19.5" thickBot="1" x14ac:dyDescent="0.4">
      <c r="B99" s="524" t="s">
        <v>337</v>
      </c>
      <c r="C99" s="525"/>
      <c r="D99" s="525"/>
      <c r="E99" s="525"/>
      <c r="F99" s="525"/>
      <c r="G99" s="526"/>
      <c r="H99" s="349">
        <f>H98</f>
        <v>0</v>
      </c>
    </row>
    <row r="100" spans="2:8" s="98" customFormat="1" ht="18.75" x14ac:dyDescent="0.25">
      <c r="B100" s="33"/>
      <c r="C100" s="144"/>
      <c r="D100" s="518" t="s">
        <v>338</v>
      </c>
      <c r="E100" s="519"/>
      <c r="F100" s="519"/>
      <c r="G100" s="519"/>
      <c r="H100" s="520"/>
    </row>
    <row r="101" spans="2:8" s="98" customFormat="1" ht="81.75" customHeight="1" thickBot="1" x14ac:dyDescent="0.4">
      <c r="B101" s="106">
        <v>51</v>
      </c>
      <c r="C101" s="107" t="s">
        <v>339</v>
      </c>
      <c r="D101" s="271" t="s">
        <v>340</v>
      </c>
      <c r="E101" s="128" t="s">
        <v>61</v>
      </c>
      <c r="F101" s="129">
        <v>1</v>
      </c>
      <c r="G101" s="373"/>
      <c r="H101" s="353">
        <f>F101*G101</f>
        <v>0</v>
      </c>
    </row>
    <row r="102" spans="2:8" s="98" customFormat="1" ht="21.75" customHeight="1" thickBot="1" x14ac:dyDescent="0.4">
      <c r="B102" s="527" t="s">
        <v>341</v>
      </c>
      <c r="C102" s="528"/>
      <c r="D102" s="528"/>
      <c r="E102" s="528"/>
      <c r="F102" s="528"/>
      <c r="G102" s="528"/>
      <c r="H102" s="350">
        <f>H101</f>
        <v>0</v>
      </c>
    </row>
    <row r="103" spans="2:8" s="98" customFormat="1" ht="18.75" x14ac:dyDescent="0.35">
      <c r="B103" s="521" t="s">
        <v>360</v>
      </c>
      <c r="C103" s="522"/>
      <c r="D103" s="522"/>
      <c r="E103" s="522"/>
      <c r="F103" s="522"/>
      <c r="G103" s="522"/>
      <c r="H103" s="523"/>
    </row>
    <row r="104" spans="2:8" s="98" customFormat="1" ht="18.75" x14ac:dyDescent="0.35">
      <c r="B104" s="108"/>
      <c r="C104" s="34"/>
      <c r="D104" s="181" t="s">
        <v>399</v>
      </c>
      <c r="E104" s="182"/>
      <c r="F104" s="76"/>
      <c r="G104" s="326"/>
      <c r="H104" s="314">
        <f>H31</f>
        <v>0</v>
      </c>
    </row>
    <row r="105" spans="2:8" s="98" customFormat="1" ht="18.75" x14ac:dyDescent="0.35">
      <c r="B105" s="108"/>
      <c r="C105" s="34"/>
      <c r="D105" s="96" t="s">
        <v>16</v>
      </c>
      <c r="E105" s="97"/>
      <c r="F105" s="76"/>
      <c r="G105" s="326"/>
      <c r="H105" s="314">
        <f>H43</f>
        <v>0</v>
      </c>
    </row>
    <row r="106" spans="2:8" s="98" customFormat="1" ht="18.75" x14ac:dyDescent="0.35">
      <c r="B106" s="108"/>
      <c r="C106" s="34"/>
      <c r="D106" s="96" t="s">
        <v>186</v>
      </c>
      <c r="E106" s="97"/>
      <c r="F106" s="76"/>
      <c r="G106" s="326"/>
      <c r="H106" s="314">
        <f>H57</f>
        <v>0</v>
      </c>
    </row>
    <row r="107" spans="2:8" s="98" customFormat="1" ht="18.75" x14ac:dyDescent="0.35">
      <c r="B107" s="108"/>
      <c r="C107" s="34"/>
      <c r="D107" s="96" t="s">
        <v>187</v>
      </c>
      <c r="E107" s="97"/>
      <c r="F107" s="76"/>
      <c r="G107" s="326"/>
      <c r="H107" s="314">
        <f>H67</f>
        <v>0</v>
      </c>
    </row>
    <row r="108" spans="2:8" s="98" customFormat="1" ht="18.75" x14ac:dyDescent="0.35">
      <c r="B108" s="108"/>
      <c r="C108" s="34"/>
      <c r="D108" s="96" t="s">
        <v>342</v>
      </c>
      <c r="E108" s="97"/>
      <c r="F108" s="76"/>
      <c r="G108" s="326"/>
      <c r="H108" s="314">
        <f>H72</f>
        <v>0</v>
      </c>
    </row>
    <row r="109" spans="2:8" s="98" customFormat="1" ht="18.75" x14ac:dyDescent="0.35">
      <c r="B109" s="109"/>
      <c r="C109" s="41"/>
      <c r="D109" s="96" t="s">
        <v>343</v>
      </c>
      <c r="E109" s="97"/>
      <c r="F109" s="76"/>
      <c r="G109" s="326"/>
      <c r="H109" s="314">
        <f>H76</f>
        <v>0</v>
      </c>
    </row>
    <row r="110" spans="2:8" s="98" customFormat="1" ht="18.75" x14ac:dyDescent="0.35">
      <c r="B110" s="109"/>
      <c r="C110" s="41"/>
      <c r="D110" s="96" t="s">
        <v>344</v>
      </c>
      <c r="E110" s="97"/>
      <c r="F110" s="76"/>
      <c r="G110" s="326"/>
      <c r="H110" s="314">
        <f>H86</f>
        <v>0</v>
      </c>
    </row>
    <row r="111" spans="2:8" s="98" customFormat="1" ht="18.75" x14ac:dyDescent="0.35">
      <c r="B111" s="110"/>
      <c r="C111" s="42"/>
      <c r="D111" s="481" t="s">
        <v>345</v>
      </c>
      <c r="E111" s="482"/>
      <c r="F111" s="482"/>
      <c r="G111" s="483"/>
      <c r="H111" s="314">
        <f>H99</f>
        <v>0</v>
      </c>
    </row>
    <row r="112" spans="2:8" s="98" customFormat="1" ht="19.5" thickBot="1" x14ac:dyDescent="0.4">
      <c r="B112" s="207"/>
      <c r="C112" s="204"/>
      <c r="D112" s="503" t="s">
        <v>346</v>
      </c>
      <c r="E112" s="504"/>
      <c r="F112" s="504"/>
      <c r="G112" s="505"/>
      <c r="H112" s="315">
        <f>E102</f>
        <v>0</v>
      </c>
    </row>
    <row r="113" spans="2:8" s="98" customFormat="1" ht="19.5" thickBot="1" x14ac:dyDescent="0.4">
      <c r="B113" s="206"/>
      <c r="C113" s="200"/>
      <c r="D113" s="510" t="s">
        <v>361</v>
      </c>
      <c r="E113" s="511"/>
      <c r="F113" s="511" t="s">
        <v>17</v>
      </c>
      <c r="G113" s="512"/>
      <c r="H113" s="354">
        <f>SUM(H104:H112)</f>
        <v>0</v>
      </c>
    </row>
    <row r="114" spans="2:8" s="98" customFormat="1" ht="19.5" thickBot="1" x14ac:dyDescent="0.4">
      <c r="B114" s="50"/>
      <c r="C114" s="50"/>
      <c r="D114" s="49"/>
      <c r="E114" s="51"/>
      <c r="F114" s="77"/>
      <c r="G114" s="328"/>
      <c r="H114" s="318"/>
    </row>
    <row r="115" spans="2:8" s="98" customFormat="1" ht="24" thickBot="1" x14ac:dyDescent="0.5">
      <c r="B115" s="550" t="s">
        <v>347</v>
      </c>
      <c r="C115" s="551"/>
      <c r="D115" s="551"/>
      <c r="E115" s="551"/>
      <c r="F115" s="551"/>
      <c r="G115" s="551"/>
      <c r="H115" s="552"/>
    </row>
    <row r="116" spans="2:8" s="98" customFormat="1" ht="19.5" thickBot="1" x14ac:dyDescent="0.3">
      <c r="B116" s="101"/>
      <c r="C116" s="102"/>
      <c r="D116" s="532" t="s">
        <v>4</v>
      </c>
      <c r="E116" s="533"/>
      <c r="F116" s="533"/>
      <c r="G116" s="533"/>
      <c r="H116" s="534"/>
    </row>
    <row r="117" spans="2:8" s="98" customFormat="1" ht="53.25" customHeight="1" x14ac:dyDescent="0.35">
      <c r="B117" s="103">
        <v>1</v>
      </c>
      <c r="C117" s="111" t="s">
        <v>5</v>
      </c>
      <c r="D117" s="266" t="s">
        <v>168</v>
      </c>
      <c r="E117" s="117" t="s">
        <v>61</v>
      </c>
      <c r="F117" s="118">
        <v>5</v>
      </c>
      <c r="G117" s="364"/>
      <c r="H117" s="339">
        <f>F117*G117</f>
        <v>0</v>
      </c>
    </row>
    <row r="118" spans="2:8" s="98" customFormat="1" ht="108.75" customHeight="1" thickBot="1" x14ac:dyDescent="0.4">
      <c r="B118" s="84">
        <v>2</v>
      </c>
      <c r="C118" s="162" t="s">
        <v>6</v>
      </c>
      <c r="D118" s="22" t="s">
        <v>170</v>
      </c>
      <c r="E118" s="38" t="s">
        <v>85</v>
      </c>
      <c r="F118" s="61">
        <v>15</v>
      </c>
      <c r="G118" s="304"/>
      <c r="H118" s="340">
        <f>F118*G118</f>
        <v>0</v>
      </c>
    </row>
    <row r="119" spans="2:8" s="98" customFormat="1" ht="19.5" customHeight="1" thickBot="1" x14ac:dyDescent="0.4">
      <c r="B119" s="163"/>
      <c r="C119" s="164"/>
      <c r="D119" s="543" t="s">
        <v>214</v>
      </c>
      <c r="E119" s="544"/>
      <c r="F119" s="544"/>
      <c r="G119" s="545"/>
      <c r="H119" s="347">
        <f>SUM(H117:H118)</f>
        <v>0</v>
      </c>
    </row>
    <row r="120" spans="2:8" s="98" customFormat="1" ht="18.75" x14ac:dyDescent="0.25">
      <c r="B120" s="33"/>
      <c r="C120" s="165"/>
      <c r="D120" s="518" t="s">
        <v>172</v>
      </c>
      <c r="E120" s="519"/>
      <c r="F120" s="519"/>
      <c r="G120" s="519"/>
      <c r="H120" s="520"/>
    </row>
    <row r="121" spans="2:8" s="98" customFormat="1" ht="112.5" customHeight="1" x14ac:dyDescent="0.35">
      <c r="B121" s="145">
        <v>3</v>
      </c>
      <c r="C121" s="146" t="s">
        <v>7</v>
      </c>
      <c r="D121" s="147" t="s">
        <v>348</v>
      </c>
      <c r="E121" s="125" t="s">
        <v>85</v>
      </c>
      <c r="F121" s="142">
        <v>280</v>
      </c>
      <c r="G121" s="366"/>
      <c r="H121" s="341">
        <f>F121*G121</f>
        <v>0</v>
      </c>
    </row>
    <row r="122" spans="2:8" s="98" customFormat="1" ht="132.75" customHeight="1" x14ac:dyDescent="0.35">
      <c r="B122" s="31">
        <f>B121+1</f>
        <v>4</v>
      </c>
      <c r="C122" s="35" t="s">
        <v>8</v>
      </c>
      <c r="D122" s="22" t="s">
        <v>356</v>
      </c>
      <c r="E122" s="130" t="s">
        <v>85</v>
      </c>
      <c r="F122" s="61">
        <v>40</v>
      </c>
      <c r="G122" s="304"/>
      <c r="H122" s="286">
        <f>F122*G122</f>
        <v>0</v>
      </c>
    </row>
    <row r="123" spans="2:8" s="98" customFormat="1" ht="111" customHeight="1" x14ac:dyDescent="0.35">
      <c r="B123" s="31">
        <f>B122+1</f>
        <v>5</v>
      </c>
      <c r="C123" s="35" t="s">
        <v>9</v>
      </c>
      <c r="D123" s="22" t="s">
        <v>349</v>
      </c>
      <c r="E123" s="38" t="s">
        <v>88</v>
      </c>
      <c r="F123" s="121">
        <f>F122/0.2</f>
        <v>200</v>
      </c>
      <c r="G123" s="367"/>
      <c r="H123" s="342">
        <f>F123*G123</f>
        <v>0</v>
      </c>
    </row>
    <row r="124" spans="2:8" s="98" customFormat="1" ht="92.25" customHeight="1" x14ac:dyDescent="0.35">
      <c r="B124" s="31">
        <f>B123+1</f>
        <v>6</v>
      </c>
      <c r="C124" s="35" t="s">
        <v>29</v>
      </c>
      <c r="D124" s="22" t="s">
        <v>173</v>
      </c>
      <c r="E124" s="38" t="s">
        <v>88</v>
      </c>
      <c r="F124" s="121">
        <f>100+60</f>
        <v>160</v>
      </c>
      <c r="G124" s="367"/>
      <c r="H124" s="342">
        <f>F124*G124</f>
        <v>0</v>
      </c>
    </row>
    <row r="125" spans="2:8" s="98" customFormat="1" ht="70.5" customHeight="1" thickBot="1" x14ac:dyDescent="0.4">
      <c r="B125" s="84">
        <f>B124+1</f>
        <v>7</v>
      </c>
      <c r="C125" s="146" t="s">
        <v>30</v>
      </c>
      <c r="D125" s="267" t="s">
        <v>174</v>
      </c>
      <c r="E125" s="119" t="s">
        <v>85</v>
      </c>
      <c r="F125" s="120">
        <v>150</v>
      </c>
      <c r="G125" s="365"/>
      <c r="H125" s="340">
        <f>F125*G125</f>
        <v>0</v>
      </c>
    </row>
    <row r="126" spans="2:8" s="98" customFormat="1" ht="19.5" customHeight="1" thickBot="1" x14ac:dyDescent="0.4">
      <c r="B126" s="167"/>
      <c r="C126" s="166"/>
      <c r="D126" s="546" t="s">
        <v>215</v>
      </c>
      <c r="E126" s="547"/>
      <c r="F126" s="547"/>
      <c r="G126" s="548"/>
      <c r="H126" s="355">
        <f>SUM(H121:H125)</f>
        <v>0</v>
      </c>
    </row>
    <row r="127" spans="2:8" s="98" customFormat="1" ht="18.75" x14ac:dyDescent="0.25">
      <c r="B127" s="84"/>
      <c r="C127" s="152"/>
      <c r="D127" s="404" t="s">
        <v>350</v>
      </c>
      <c r="E127" s="405"/>
      <c r="F127" s="405"/>
      <c r="G127" s="405"/>
      <c r="H127" s="535"/>
    </row>
    <row r="128" spans="2:8" s="98" customFormat="1" ht="72" customHeight="1" x14ac:dyDescent="0.35">
      <c r="B128" s="31">
        <v>8</v>
      </c>
      <c r="C128" s="17" t="s">
        <v>10</v>
      </c>
      <c r="D128" s="272" t="s">
        <v>179</v>
      </c>
      <c r="E128" s="168" t="s">
        <v>88</v>
      </c>
      <c r="F128" s="169">
        <v>140</v>
      </c>
      <c r="G128" s="374"/>
      <c r="H128" s="356">
        <f>F128*G128</f>
        <v>0</v>
      </c>
    </row>
    <row r="129" spans="2:8" s="98" customFormat="1" ht="73.5" customHeight="1" x14ac:dyDescent="0.35">
      <c r="B129" s="31">
        <f t="shared" ref="B129:B134" si="10">B128+1</f>
        <v>9</v>
      </c>
      <c r="C129" s="17" t="s">
        <v>11</v>
      </c>
      <c r="D129" s="13" t="s">
        <v>180</v>
      </c>
      <c r="E129" s="131" t="s">
        <v>85</v>
      </c>
      <c r="F129" s="132">
        <v>25</v>
      </c>
      <c r="G129" s="375"/>
      <c r="H129" s="357">
        <f t="shared" ref="H129:H134" si="11">F129*G129</f>
        <v>0</v>
      </c>
    </row>
    <row r="130" spans="2:8" s="98" customFormat="1" ht="76.5" customHeight="1" x14ac:dyDescent="0.35">
      <c r="B130" s="31">
        <f t="shared" si="10"/>
        <v>10</v>
      </c>
      <c r="C130" s="17" t="s">
        <v>12</v>
      </c>
      <c r="D130" s="13" t="s">
        <v>181</v>
      </c>
      <c r="E130" s="131" t="s">
        <v>88</v>
      </c>
      <c r="F130" s="132">
        <v>70</v>
      </c>
      <c r="G130" s="375"/>
      <c r="H130" s="357">
        <f t="shared" si="11"/>
        <v>0</v>
      </c>
    </row>
    <row r="131" spans="2:8" s="98" customFormat="1" ht="78.75" customHeight="1" x14ac:dyDescent="0.35">
      <c r="B131" s="31">
        <f t="shared" si="10"/>
        <v>11</v>
      </c>
      <c r="C131" s="17" t="s">
        <v>13</v>
      </c>
      <c r="D131" s="13" t="s">
        <v>182</v>
      </c>
      <c r="E131" s="131" t="s">
        <v>85</v>
      </c>
      <c r="F131" s="132">
        <v>92</v>
      </c>
      <c r="G131" s="375"/>
      <c r="H131" s="357">
        <f t="shared" si="11"/>
        <v>0</v>
      </c>
    </row>
    <row r="132" spans="2:8" s="98" customFormat="1" ht="114.75" customHeight="1" x14ac:dyDescent="0.35">
      <c r="B132" s="31">
        <f t="shared" si="10"/>
        <v>12</v>
      </c>
      <c r="C132" s="17" t="s">
        <v>14</v>
      </c>
      <c r="D132" s="13" t="s">
        <v>183</v>
      </c>
      <c r="E132" s="131" t="s">
        <v>88</v>
      </c>
      <c r="F132" s="132">
        <v>310</v>
      </c>
      <c r="G132" s="375"/>
      <c r="H132" s="357">
        <f t="shared" si="11"/>
        <v>0</v>
      </c>
    </row>
    <row r="133" spans="2:8" s="98" customFormat="1" ht="53.25" customHeight="1" x14ac:dyDescent="0.35">
      <c r="B133" s="31">
        <f t="shared" si="10"/>
        <v>13</v>
      </c>
      <c r="C133" s="17" t="s">
        <v>15</v>
      </c>
      <c r="D133" s="13" t="s">
        <v>184</v>
      </c>
      <c r="E133" s="131" t="s">
        <v>357</v>
      </c>
      <c r="F133" s="132">
        <v>8424</v>
      </c>
      <c r="G133" s="375"/>
      <c r="H133" s="357">
        <f t="shared" si="11"/>
        <v>0</v>
      </c>
    </row>
    <row r="134" spans="2:8" s="98" customFormat="1" ht="75.75" thickBot="1" x14ac:dyDescent="0.4">
      <c r="B134" s="84">
        <f t="shared" si="10"/>
        <v>14</v>
      </c>
      <c r="C134" s="150" t="s">
        <v>307</v>
      </c>
      <c r="D134" s="13" t="s">
        <v>185</v>
      </c>
      <c r="E134" s="131" t="s">
        <v>357</v>
      </c>
      <c r="F134" s="171">
        <v>200.2</v>
      </c>
      <c r="G134" s="376"/>
      <c r="H134" s="358">
        <f t="shared" si="11"/>
        <v>0</v>
      </c>
    </row>
    <row r="135" spans="2:8" s="98" customFormat="1" ht="19.5" customHeight="1" thickBot="1" x14ac:dyDescent="0.4">
      <c r="B135" s="159"/>
      <c r="C135" s="172"/>
      <c r="D135" s="549" t="s">
        <v>233</v>
      </c>
      <c r="E135" s="539"/>
      <c r="F135" s="539"/>
      <c r="G135" s="540"/>
      <c r="H135" s="349">
        <f>SUM(H128:H134)</f>
        <v>0</v>
      </c>
    </row>
    <row r="136" spans="2:8" s="98" customFormat="1" ht="18.75" x14ac:dyDescent="0.25">
      <c r="B136" s="33"/>
      <c r="C136" s="144"/>
      <c r="D136" s="555" t="s">
        <v>351</v>
      </c>
      <c r="E136" s="556"/>
      <c r="F136" s="556"/>
      <c r="G136" s="556"/>
      <c r="H136" s="557"/>
    </row>
    <row r="137" spans="2:8" s="98" customFormat="1" ht="75" customHeight="1" thickBot="1" x14ac:dyDescent="0.4">
      <c r="B137" s="174">
        <f>B134+1</f>
        <v>15</v>
      </c>
      <c r="C137" s="175" t="s">
        <v>216</v>
      </c>
      <c r="D137" s="273" t="s">
        <v>340</v>
      </c>
      <c r="E137" s="151" t="s">
        <v>61</v>
      </c>
      <c r="F137" s="176">
        <v>1</v>
      </c>
      <c r="G137" s="377"/>
      <c r="H137" s="359">
        <f>F137*G137</f>
        <v>0</v>
      </c>
    </row>
    <row r="138" spans="2:8" s="98" customFormat="1" ht="21.75" customHeight="1" thickBot="1" x14ac:dyDescent="0.4">
      <c r="B138" s="173"/>
      <c r="C138" s="170"/>
      <c r="D138" s="558" t="s">
        <v>224</v>
      </c>
      <c r="E138" s="559"/>
      <c r="F138" s="559"/>
      <c r="G138" s="560"/>
      <c r="H138" s="360">
        <f>H137</f>
        <v>0</v>
      </c>
    </row>
    <row r="139" spans="2:8" s="98" customFormat="1" ht="18.75" x14ac:dyDescent="0.35">
      <c r="B139" s="521" t="s">
        <v>362</v>
      </c>
      <c r="C139" s="522"/>
      <c r="D139" s="522"/>
      <c r="E139" s="522"/>
      <c r="F139" s="522"/>
      <c r="G139" s="522"/>
      <c r="H139" s="523"/>
    </row>
    <row r="140" spans="2:8" s="98" customFormat="1" ht="18.75" x14ac:dyDescent="0.35">
      <c r="B140" s="108"/>
      <c r="C140" s="34"/>
      <c r="D140" s="96" t="s">
        <v>16</v>
      </c>
      <c r="E140" s="97"/>
      <c r="F140" s="76"/>
      <c r="G140" s="326"/>
      <c r="H140" s="314">
        <f>H119</f>
        <v>0</v>
      </c>
    </row>
    <row r="141" spans="2:8" s="98" customFormat="1" ht="18.75" x14ac:dyDescent="0.35">
      <c r="B141" s="109"/>
      <c r="C141" s="41"/>
      <c r="D141" s="96" t="s">
        <v>186</v>
      </c>
      <c r="E141" s="97"/>
      <c r="F141" s="76"/>
      <c r="G141" s="326"/>
      <c r="H141" s="314">
        <f>H126</f>
        <v>0</v>
      </c>
    </row>
    <row r="142" spans="2:8" s="98" customFormat="1" ht="18.75" x14ac:dyDescent="0.35">
      <c r="B142" s="110"/>
      <c r="C142" s="42"/>
      <c r="D142" s="481" t="s">
        <v>352</v>
      </c>
      <c r="E142" s="482"/>
      <c r="F142" s="482"/>
      <c r="G142" s="483"/>
      <c r="H142" s="314">
        <f>H135</f>
        <v>0</v>
      </c>
    </row>
    <row r="143" spans="2:8" s="98" customFormat="1" ht="19.5" thickBot="1" x14ac:dyDescent="0.4">
      <c r="B143" s="205"/>
      <c r="C143" s="204"/>
      <c r="D143" s="484" t="s">
        <v>353</v>
      </c>
      <c r="E143" s="485"/>
      <c r="F143" s="485"/>
      <c r="G143" s="486"/>
      <c r="H143" s="315">
        <f>H138</f>
        <v>0</v>
      </c>
    </row>
    <row r="144" spans="2:8" s="98" customFormat="1" ht="19.5" thickBot="1" x14ac:dyDescent="0.4">
      <c r="B144" s="101"/>
      <c r="C144" s="200"/>
      <c r="D144" s="564" t="s">
        <v>363</v>
      </c>
      <c r="E144" s="565"/>
      <c r="F144" s="565"/>
      <c r="G144" s="566"/>
      <c r="H144" s="354">
        <f>SUM(H140:H143)</f>
        <v>0</v>
      </c>
    </row>
    <row r="145" spans="2:8" s="98" customFormat="1" ht="42.75" customHeight="1" thickBot="1" x14ac:dyDescent="0.4">
      <c r="B145" s="561" t="s">
        <v>366</v>
      </c>
      <c r="C145" s="562"/>
      <c r="D145" s="562"/>
      <c r="E145" s="562"/>
      <c r="F145" s="562"/>
      <c r="G145" s="562"/>
      <c r="H145" s="563"/>
    </row>
    <row r="146" spans="2:8" s="98" customFormat="1" ht="24.75" customHeight="1" thickBot="1" x14ac:dyDescent="0.4">
      <c r="B146" s="140"/>
      <c r="C146" s="141"/>
      <c r="D146" s="487" t="s">
        <v>364</v>
      </c>
      <c r="E146" s="488"/>
      <c r="F146" s="488"/>
      <c r="G146" s="489"/>
      <c r="H146" s="361">
        <f>H113</f>
        <v>0</v>
      </c>
    </row>
    <row r="147" spans="2:8" s="98" customFormat="1" ht="38.25" customHeight="1" thickBot="1" x14ac:dyDescent="0.4">
      <c r="B147" s="140"/>
      <c r="C147" s="141"/>
      <c r="D147" s="421" t="s">
        <v>365</v>
      </c>
      <c r="E147" s="422"/>
      <c r="F147" s="422"/>
      <c r="G147" s="423"/>
      <c r="H147" s="361">
        <f>H144</f>
        <v>0</v>
      </c>
    </row>
    <row r="148" spans="2:8" s="98" customFormat="1" ht="28.5" customHeight="1" thickBot="1" x14ac:dyDescent="0.4">
      <c r="B148" s="99"/>
      <c r="C148" s="139"/>
      <c r="D148" s="487" t="s">
        <v>367</v>
      </c>
      <c r="E148" s="488"/>
      <c r="F148" s="488"/>
      <c r="G148" s="489"/>
      <c r="H148" s="361">
        <f>H146+H147</f>
        <v>0</v>
      </c>
    </row>
    <row r="149" spans="2:8" s="98" customFormat="1" ht="19.5" thickBot="1" x14ac:dyDescent="0.4">
      <c r="B149" s="137"/>
      <c r="C149" s="137"/>
      <c r="D149" s="138"/>
      <c r="E149" s="138"/>
      <c r="F149" s="138"/>
      <c r="G149" s="378"/>
      <c r="H149" s="362"/>
    </row>
    <row r="150" spans="2:8" s="98" customFormat="1" ht="19.5" customHeight="1" thickBot="1" x14ac:dyDescent="0.4">
      <c r="B150" s="561" t="s">
        <v>368</v>
      </c>
      <c r="C150" s="562"/>
      <c r="D150" s="562"/>
      <c r="E150" s="562"/>
      <c r="F150" s="562"/>
      <c r="G150" s="562"/>
      <c r="H150" s="563"/>
    </row>
    <row r="151" spans="2:8" s="98" customFormat="1" ht="28.5" customHeight="1" thickBot="1" x14ac:dyDescent="0.4">
      <c r="B151" s="553">
        <v>1</v>
      </c>
      <c r="C151" s="554"/>
      <c r="D151" s="487" t="s">
        <v>369</v>
      </c>
      <c r="E151" s="488"/>
      <c r="F151" s="488"/>
      <c r="G151" s="489"/>
      <c r="H151" s="361">
        <f>H148</f>
        <v>0</v>
      </c>
    </row>
    <row r="152" spans="2:8" s="98" customFormat="1" ht="27" customHeight="1" thickBot="1" x14ac:dyDescent="0.4">
      <c r="B152" s="553"/>
      <c r="C152" s="554"/>
      <c r="D152" s="508" t="s">
        <v>370</v>
      </c>
      <c r="E152" s="509"/>
      <c r="F152" s="509"/>
      <c r="G152" s="509"/>
      <c r="H152" s="316">
        <f>H151</f>
        <v>0</v>
      </c>
    </row>
    <row r="153" spans="2:8" ht="18.75" x14ac:dyDescent="0.35">
      <c r="B153" s="50"/>
      <c r="C153" s="50"/>
      <c r="D153" s="49"/>
      <c r="E153" s="51"/>
      <c r="F153" s="77"/>
      <c r="G153" s="328"/>
      <c r="H153" s="318"/>
    </row>
    <row r="154" spans="2:8" ht="18.75" x14ac:dyDescent="0.35">
      <c r="B154" s="50"/>
      <c r="C154" s="50"/>
      <c r="D154" s="49"/>
      <c r="E154" s="51"/>
      <c r="F154" s="77"/>
      <c r="G154" s="328"/>
      <c r="H154" s="318"/>
    </row>
    <row r="155" spans="2:8" ht="18.75" x14ac:dyDescent="0.35">
      <c r="B155" s="50"/>
      <c r="C155" s="50"/>
      <c r="D155" s="49"/>
      <c r="E155" s="51"/>
      <c r="F155" s="77"/>
      <c r="G155" s="328"/>
      <c r="H155" s="318"/>
    </row>
    <row r="156" spans="2:8" ht="30" customHeight="1" x14ac:dyDescent="0.35">
      <c r="B156" s="50"/>
      <c r="C156" s="50"/>
      <c r="D156" s="274" t="s">
        <v>238</v>
      </c>
      <c r="E156" s="275"/>
      <c r="F156" s="276"/>
      <c r="G156" s="379"/>
      <c r="H156" s="363"/>
    </row>
    <row r="157" spans="2:8" ht="30" customHeight="1" x14ac:dyDescent="0.35">
      <c r="B157" s="50"/>
      <c r="C157" s="50"/>
      <c r="D157" s="274" t="s">
        <v>239</v>
      </c>
      <c r="E157" s="275"/>
      <c r="F157" s="276"/>
      <c r="G157" s="379"/>
      <c r="H157" s="363"/>
    </row>
    <row r="158" spans="2:8" ht="30" customHeight="1" x14ac:dyDescent="0.35">
      <c r="B158" s="50"/>
      <c r="C158" s="50"/>
      <c r="D158" s="274" t="s">
        <v>240</v>
      </c>
      <c r="E158" s="275"/>
      <c r="F158" s="276"/>
      <c r="G158" s="379"/>
      <c r="H158" s="363"/>
    </row>
    <row r="159" spans="2:8" ht="18.75" x14ac:dyDescent="0.35">
      <c r="B159" s="50"/>
      <c r="C159" s="50"/>
      <c r="D159" s="49"/>
      <c r="E159" s="51"/>
      <c r="F159" s="77"/>
      <c r="G159" s="328"/>
      <c r="H159" s="318"/>
    </row>
    <row r="160" spans="2:8" ht="18.75" x14ac:dyDescent="0.35">
      <c r="B160" s="50"/>
      <c r="C160" s="50"/>
      <c r="D160" s="49"/>
      <c r="E160" s="51"/>
      <c r="F160" s="77"/>
      <c r="G160" s="328"/>
      <c r="H160" s="318"/>
    </row>
    <row r="161" spans="2:8" ht="18.75" x14ac:dyDescent="0.35">
      <c r="B161" s="50"/>
      <c r="C161" s="50"/>
      <c r="D161" s="49"/>
      <c r="E161" s="51"/>
      <c r="F161" s="77"/>
      <c r="G161" s="328"/>
      <c r="H161" s="318"/>
    </row>
    <row r="162" spans="2:8" ht="18.75" x14ac:dyDescent="0.35">
      <c r="B162" s="50"/>
      <c r="C162" s="50"/>
      <c r="D162" s="49"/>
      <c r="E162" s="51"/>
      <c r="F162" s="77"/>
      <c r="G162" s="328"/>
      <c r="H162" s="318"/>
    </row>
    <row r="163" spans="2:8" ht="18.75" x14ac:dyDescent="0.35">
      <c r="B163" s="50"/>
      <c r="C163" s="50"/>
      <c r="D163" s="49"/>
      <c r="E163" s="51"/>
      <c r="F163" s="77"/>
      <c r="G163" s="328"/>
      <c r="H163" s="318"/>
    </row>
    <row r="164" spans="2:8" ht="18.75" x14ac:dyDescent="0.35">
      <c r="B164" s="50"/>
      <c r="C164" s="50"/>
      <c r="D164" s="49"/>
      <c r="E164" s="51"/>
      <c r="F164" s="77"/>
      <c r="G164" s="328"/>
      <c r="H164" s="318"/>
    </row>
    <row r="165" spans="2:8" ht="18.75" x14ac:dyDescent="0.35">
      <c r="B165" s="50"/>
      <c r="C165" s="50"/>
      <c r="D165" s="49"/>
      <c r="E165" s="51"/>
      <c r="F165" s="77"/>
      <c r="G165" s="328"/>
      <c r="H165" s="318"/>
    </row>
    <row r="166" spans="2:8" ht="18.75" x14ac:dyDescent="0.35">
      <c r="B166" s="50"/>
      <c r="C166" s="50"/>
      <c r="D166" s="49"/>
      <c r="E166" s="51"/>
      <c r="F166" s="77"/>
      <c r="G166" s="328"/>
      <c r="H166" s="318"/>
    </row>
    <row r="167" spans="2:8" ht="18.75" x14ac:dyDescent="0.35">
      <c r="B167" s="50"/>
      <c r="C167" s="50"/>
      <c r="D167" s="49"/>
      <c r="E167" s="51"/>
      <c r="F167" s="77"/>
      <c r="G167" s="328"/>
      <c r="H167" s="318"/>
    </row>
    <row r="168" spans="2:8" ht="18.75" x14ac:dyDescent="0.35">
      <c r="B168" s="50"/>
      <c r="C168" s="50"/>
      <c r="D168" s="49"/>
      <c r="E168" s="51"/>
      <c r="F168" s="77"/>
      <c r="G168" s="328"/>
      <c r="H168" s="318"/>
    </row>
    <row r="169" spans="2:8" ht="18.75" x14ac:dyDescent="0.35">
      <c r="B169" s="50"/>
      <c r="C169" s="50"/>
      <c r="D169" s="49"/>
      <c r="E169" s="51"/>
      <c r="F169" s="77"/>
      <c r="G169" s="328"/>
      <c r="H169" s="318"/>
    </row>
    <row r="170" spans="2:8" ht="18.75" x14ac:dyDescent="0.35">
      <c r="B170" s="50"/>
      <c r="C170" s="50"/>
      <c r="D170" s="49"/>
      <c r="E170" s="51"/>
      <c r="F170" s="77"/>
      <c r="G170" s="328"/>
      <c r="H170" s="318"/>
    </row>
    <row r="171" spans="2:8" ht="18.75" x14ac:dyDescent="0.35">
      <c r="B171" s="50"/>
      <c r="C171" s="50"/>
      <c r="D171" s="49"/>
      <c r="E171" s="51"/>
      <c r="F171" s="77"/>
      <c r="G171" s="328"/>
      <c r="H171" s="318"/>
    </row>
    <row r="172" spans="2:8" ht="18.75" x14ac:dyDescent="0.35">
      <c r="B172" s="50"/>
      <c r="C172" s="50"/>
      <c r="D172" s="49"/>
      <c r="E172" s="51"/>
      <c r="F172" s="77"/>
      <c r="G172" s="328"/>
      <c r="H172" s="318"/>
    </row>
    <row r="173" spans="2:8" ht="18.75" x14ac:dyDescent="0.35">
      <c r="B173" s="50"/>
      <c r="C173" s="50"/>
      <c r="D173" s="49"/>
      <c r="E173" s="51"/>
      <c r="F173" s="77"/>
      <c r="G173" s="328"/>
      <c r="H173" s="318"/>
    </row>
    <row r="174" spans="2:8" ht="18.75" x14ac:dyDescent="0.35">
      <c r="B174" s="50"/>
      <c r="C174" s="50"/>
      <c r="D174" s="49"/>
      <c r="E174" s="51"/>
      <c r="F174" s="77"/>
      <c r="G174" s="328"/>
      <c r="H174" s="318"/>
    </row>
    <row r="175" spans="2:8" ht="18.75" x14ac:dyDescent="0.35">
      <c r="B175" s="50"/>
      <c r="C175" s="50"/>
      <c r="D175" s="49"/>
      <c r="E175" s="51"/>
      <c r="F175" s="77"/>
      <c r="G175" s="328"/>
      <c r="H175" s="318"/>
    </row>
    <row r="176" spans="2:8" ht="18.75" x14ac:dyDescent="0.35">
      <c r="B176" s="50"/>
      <c r="C176" s="50"/>
      <c r="D176" s="49"/>
      <c r="E176" s="51"/>
      <c r="F176" s="77"/>
      <c r="G176" s="328"/>
      <c r="H176" s="318"/>
    </row>
    <row r="177" spans="2:8" ht="18.75" x14ac:dyDescent="0.35">
      <c r="B177" s="50"/>
      <c r="C177" s="50"/>
      <c r="D177" s="49"/>
      <c r="E177" s="51"/>
      <c r="F177" s="77"/>
      <c r="G177" s="328"/>
      <c r="H177" s="318"/>
    </row>
    <row r="178" spans="2:8" ht="18.75" x14ac:dyDescent="0.35">
      <c r="B178" s="50"/>
      <c r="C178" s="50"/>
      <c r="D178" s="49"/>
      <c r="E178" s="51"/>
      <c r="F178" s="77"/>
      <c r="G178" s="328"/>
      <c r="H178" s="318"/>
    </row>
    <row r="179" spans="2:8" ht="18.75" x14ac:dyDescent="0.35">
      <c r="B179" s="50"/>
      <c r="C179" s="50"/>
      <c r="D179" s="49"/>
      <c r="E179" s="51"/>
      <c r="F179" s="77"/>
      <c r="G179" s="328"/>
      <c r="H179" s="318"/>
    </row>
    <row r="180" spans="2:8" ht="18.75" x14ac:dyDescent="0.35">
      <c r="B180" s="50"/>
      <c r="C180" s="50"/>
      <c r="D180" s="49"/>
      <c r="E180" s="51"/>
      <c r="F180" s="77"/>
      <c r="G180" s="328"/>
      <c r="H180" s="318"/>
    </row>
    <row r="181" spans="2:8" ht="18.75" x14ac:dyDescent="0.35">
      <c r="B181" s="50"/>
      <c r="C181" s="50"/>
      <c r="D181" s="49"/>
      <c r="E181" s="51"/>
      <c r="F181" s="77"/>
      <c r="G181" s="328"/>
      <c r="H181" s="318"/>
    </row>
    <row r="182" spans="2:8" ht="18.75" x14ac:dyDescent="0.35">
      <c r="B182" s="50"/>
      <c r="C182" s="50"/>
      <c r="D182" s="49"/>
      <c r="E182" s="51"/>
      <c r="F182" s="77"/>
      <c r="G182" s="328"/>
      <c r="H182" s="318"/>
    </row>
    <row r="183" spans="2:8" ht="18.75" x14ac:dyDescent="0.35">
      <c r="B183" s="50"/>
      <c r="C183" s="50"/>
      <c r="D183" s="49"/>
      <c r="E183" s="51"/>
      <c r="F183" s="77"/>
      <c r="G183" s="328"/>
      <c r="H183" s="318"/>
    </row>
    <row r="184" spans="2:8" ht="18.75" x14ac:dyDescent="0.35">
      <c r="B184" s="50"/>
      <c r="C184" s="50"/>
      <c r="D184" s="49"/>
      <c r="E184" s="51"/>
      <c r="F184" s="77"/>
      <c r="G184" s="328"/>
      <c r="H184" s="318"/>
    </row>
    <row r="185" spans="2:8" ht="18.75" x14ac:dyDescent="0.35">
      <c r="B185" s="50"/>
      <c r="C185" s="50"/>
      <c r="D185" s="49"/>
      <c r="E185" s="51"/>
      <c r="F185" s="77"/>
      <c r="G185" s="328"/>
      <c r="H185" s="318"/>
    </row>
    <row r="186" spans="2:8" ht="18.75" x14ac:dyDescent="0.35">
      <c r="B186" s="50"/>
      <c r="C186" s="50"/>
      <c r="D186" s="49"/>
      <c r="E186" s="51"/>
      <c r="F186" s="77"/>
      <c r="G186" s="328"/>
      <c r="H186" s="318"/>
    </row>
    <row r="187" spans="2:8" ht="18.75" x14ac:dyDescent="0.35">
      <c r="B187" s="50"/>
      <c r="C187" s="50"/>
      <c r="D187" s="49"/>
      <c r="E187" s="51"/>
      <c r="F187" s="77"/>
      <c r="G187" s="328"/>
      <c r="H187" s="318"/>
    </row>
    <row r="188" spans="2:8" ht="18.75" x14ac:dyDescent="0.35">
      <c r="B188" s="50"/>
      <c r="C188" s="50"/>
      <c r="D188" s="49"/>
      <c r="E188" s="51"/>
      <c r="F188" s="77"/>
      <c r="G188" s="328"/>
      <c r="H188" s="318"/>
    </row>
    <row r="189" spans="2:8" ht="18.75" x14ac:dyDescent="0.35">
      <c r="B189" s="50"/>
      <c r="C189" s="50"/>
      <c r="D189" s="49"/>
      <c r="E189" s="51"/>
      <c r="F189" s="77"/>
      <c r="G189" s="328"/>
      <c r="H189" s="318"/>
    </row>
    <row r="190" spans="2:8" ht="18.75" x14ac:dyDescent="0.35">
      <c r="B190" s="50"/>
      <c r="C190" s="50"/>
      <c r="D190" s="49"/>
      <c r="E190" s="51"/>
      <c r="F190" s="77"/>
      <c r="G190" s="328"/>
      <c r="H190" s="318"/>
    </row>
    <row r="191" spans="2:8" ht="18.75" x14ac:dyDescent="0.35">
      <c r="B191" s="50"/>
      <c r="C191" s="50"/>
      <c r="D191" s="49"/>
      <c r="E191" s="51"/>
      <c r="F191" s="77"/>
      <c r="G191" s="328"/>
      <c r="H191" s="318"/>
    </row>
    <row r="192" spans="2:8" ht="18.75" x14ac:dyDescent="0.35">
      <c r="B192" s="50"/>
      <c r="C192" s="50"/>
      <c r="D192" s="49"/>
      <c r="E192" s="51"/>
      <c r="F192" s="77"/>
      <c r="G192" s="328"/>
      <c r="H192" s="318"/>
    </row>
    <row r="193" spans="2:8" ht="18.75" x14ac:dyDescent="0.35">
      <c r="B193" s="50"/>
      <c r="C193" s="50"/>
      <c r="D193" s="49"/>
      <c r="E193" s="51"/>
      <c r="F193" s="77"/>
      <c r="G193" s="328"/>
      <c r="H193" s="318"/>
    </row>
    <row r="194" spans="2:8" ht="18.75" x14ac:dyDescent="0.35">
      <c r="B194" s="50"/>
      <c r="C194" s="50"/>
      <c r="D194" s="49"/>
      <c r="E194" s="51"/>
      <c r="F194" s="77"/>
      <c r="G194" s="328"/>
      <c r="H194" s="318"/>
    </row>
    <row r="195" spans="2:8" ht="18.75" x14ac:dyDescent="0.35">
      <c r="B195" s="50"/>
      <c r="C195" s="50"/>
      <c r="D195" s="49"/>
      <c r="E195" s="51"/>
      <c r="F195" s="77"/>
      <c r="G195" s="328"/>
      <c r="H195" s="318"/>
    </row>
    <row r="196" spans="2:8" ht="18.75" x14ac:dyDescent="0.35">
      <c r="B196" s="50"/>
      <c r="C196" s="50"/>
      <c r="D196" s="49"/>
      <c r="E196" s="51"/>
      <c r="F196" s="77"/>
      <c r="G196" s="328"/>
      <c r="H196" s="318"/>
    </row>
    <row r="197" spans="2:8" ht="18.75" x14ac:dyDescent="0.35">
      <c r="B197" s="50"/>
      <c r="C197" s="50"/>
      <c r="D197" s="49"/>
      <c r="E197" s="51"/>
      <c r="F197" s="77"/>
      <c r="G197" s="328"/>
      <c r="H197" s="318"/>
    </row>
    <row r="198" spans="2:8" ht="18.75" x14ac:dyDescent="0.35">
      <c r="B198" s="50"/>
      <c r="C198" s="50"/>
      <c r="D198" s="49"/>
      <c r="E198" s="51"/>
      <c r="F198" s="77"/>
      <c r="G198" s="328"/>
      <c r="H198" s="318"/>
    </row>
    <row r="199" spans="2:8" ht="18.75" x14ac:dyDescent="0.35">
      <c r="B199" s="50"/>
      <c r="C199" s="50"/>
      <c r="D199" s="49"/>
      <c r="E199" s="51"/>
      <c r="F199" s="77"/>
      <c r="G199" s="328"/>
      <c r="H199" s="318"/>
    </row>
    <row r="200" spans="2:8" ht="18.75" x14ac:dyDescent="0.35">
      <c r="B200" s="50"/>
      <c r="C200" s="50"/>
      <c r="D200" s="49"/>
      <c r="E200" s="51"/>
      <c r="F200" s="77"/>
      <c r="G200" s="328"/>
      <c r="H200" s="318"/>
    </row>
    <row r="201" spans="2:8" ht="18.75" x14ac:dyDescent="0.35">
      <c r="B201" s="50"/>
      <c r="C201" s="50"/>
      <c r="D201" s="49"/>
      <c r="E201" s="51"/>
      <c r="F201" s="77"/>
      <c r="G201" s="328"/>
      <c r="H201" s="318"/>
    </row>
    <row r="202" spans="2:8" ht="18.75" x14ac:dyDescent="0.35">
      <c r="B202" s="50"/>
      <c r="C202" s="50"/>
      <c r="D202" s="49"/>
      <c r="E202" s="51"/>
      <c r="F202" s="77"/>
      <c r="G202" s="328"/>
      <c r="H202" s="318"/>
    </row>
    <row r="203" spans="2:8" ht="18.75" x14ac:dyDescent="0.35">
      <c r="B203" s="50"/>
      <c r="C203" s="50"/>
      <c r="D203" s="49"/>
      <c r="E203" s="51"/>
      <c r="F203" s="77"/>
      <c r="G203" s="328"/>
      <c r="H203" s="318"/>
    </row>
    <row r="204" spans="2:8" ht="18.75" x14ac:dyDescent="0.35">
      <c r="B204" s="50"/>
      <c r="C204" s="50"/>
      <c r="D204" s="49"/>
      <c r="E204" s="51"/>
      <c r="F204" s="77"/>
      <c r="G204" s="328"/>
      <c r="H204" s="318"/>
    </row>
    <row r="205" spans="2:8" ht="18.75" x14ac:dyDescent="0.35">
      <c r="B205" s="50"/>
      <c r="C205" s="50"/>
      <c r="D205" s="49"/>
      <c r="E205" s="51"/>
      <c r="F205" s="77"/>
      <c r="G205" s="328"/>
      <c r="H205" s="318"/>
    </row>
    <row r="206" spans="2:8" ht="18.75" x14ac:dyDescent="0.35">
      <c r="B206" s="50"/>
      <c r="C206" s="50"/>
      <c r="D206" s="49"/>
      <c r="E206" s="51"/>
      <c r="F206" s="77"/>
      <c r="G206" s="328"/>
      <c r="H206" s="318"/>
    </row>
    <row r="207" spans="2:8" ht="18.75" x14ac:dyDescent="0.35">
      <c r="B207" s="50"/>
      <c r="C207" s="50"/>
      <c r="D207" s="49"/>
      <c r="E207" s="51"/>
      <c r="F207" s="77"/>
      <c r="G207" s="328"/>
      <c r="H207" s="318"/>
    </row>
    <row r="208" spans="2:8" ht="18.75" x14ac:dyDescent="0.35">
      <c r="B208" s="50"/>
      <c r="C208" s="50"/>
      <c r="D208" s="49"/>
      <c r="E208" s="51"/>
      <c r="F208" s="77"/>
      <c r="G208" s="328"/>
      <c r="H208" s="318"/>
    </row>
    <row r="209" spans="2:8" ht="18.75" x14ac:dyDescent="0.35">
      <c r="B209" s="50"/>
      <c r="C209" s="50"/>
      <c r="D209" s="49"/>
      <c r="E209" s="51"/>
      <c r="F209" s="77"/>
      <c r="G209" s="328"/>
      <c r="H209" s="318"/>
    </row>
    <row r="210" spans="2:8" ht="18.75" x14ac:dyDescent="0.35">
      <c r="B210" s="50"/>
      <c r="C210" s="50"/>
      <c r="D210" s="49"/>
      <c r="E210" s="51"/>
      <c r="F210" s="77"/>
      <c r="G210" s="328"/>
      <c r="H210" s="318"/>
    </row>
    <row r="211" spans="2:8" ht="18.75" x14ac:dyDescent="0.35">
      <c r="B211" s="50"/>
      <c r="C211" s="50"/>
      <c r="D211" s="49"/>
      <c r="E211" s="51"/>
      <c r="F211" s="77"/>
      <c r="G211" s="328"/>
      <c r="H211" s="318"/>
    </row>
    <row r="212" spans="2:8" ht="18.75" x14ac:dyDescent="0.35">
      <c r="B212" s="50"/>
      <c r="C212" s="50"/>
      <c r="D212" s="49"/>
      <c r="E212" s="51"/>
      <c r="F212" s="77"/>
      <c r="G212" s="328"/>
      <c r="H212" s="318"/>
    </row>
    <row r="213" spans="2:8" ht="18.75" x14ac:dyDescent="0.35">
      <c r="B213" s="50"/>
      <c r="C213" s="50"/>
      <c r="D213" s="49"/>
      <c r="E213" s="51"/>
      <c r="F213" s="77"/>
      <c r="G213" s="328"/>
      <c r="H213" s="318"/>
    </row>
    <row r="214" spans="2:8" ht="18.75" x14ac:dyDescent="0.35">
      <c r="B214" s="50"/>
      <c r="C214" s="50"/>
      <c r="D214" s="49"/>
      <c r="E214" s="51"/>
      <c r="F214" s="77"/>
      <c r="G214" s="328"/>
      <c r="H214" s="318"/>
    </row>
    <row r="215" spans="2:8" ht="18.75" x14ac:dyDescent="0.35">
      <c r="B215" s="50"/>
      <c r="C215" s="50"/>
      <c r="D215" s="49"/>
      <c r="E215" s="51"/>
      <c r="F215" s="77"/>
      <c r="G215" s="328"/>
      <c r="H215" s="318"/>
    </row>
    <row r="216" spans="2:8" ht="18.75" x14ac:dyDescent="0.35">
      <c r="B216" s="50"/>
      <c r="C216" s="50"/>
      <c r="D216" s="49"/>
      <c r="E216" s="51"/>
      <c r="F216" s="77"/>
      <c r="G216" s="328"/>
      <c r="H216" s="318"/>
    </row>
    <row r="217" spans="2:8" ht="18.75" x14ac:dyDescent="0.35">
      <c r="B217" s="50"/>
      <c r="C217" s="50"/>
      <c r="D217" s="49"/>
      <c r="E217" s="51"/>
      <c r="F217" s="77"/>
      <c r="G217" s="328"/>
      <c r="H217" s="318"/>
    </row>
    <row r="218" spans="2:8" ht="18.75" x14ac:dyDescent="0.35">
      <c r="B218" s="50"/>
      <c r="C218" s="50"/>
      <c r="D218" s="49"/>
      <c r="E218" s="51"/>
      <c r="F218" s="77"/>
      <c r="G218" s="328"/>
      <c r="H218" s="318"/>
    </row>
    <row r="219" spans="2:8" ht="18.75" x14ac:dyDescent="0.35">
      <c r="B219" s="50"/>
      <c r="C219" s="50"/>
      <c r="D219" s="49"/>
      <c r="E219" s="51"/>
      <c r="F219" s="77"/>
      <c r="G219" s="328"/>
      <c r="H219" s="318"/>
    </row>
    <row r="220" spans="2:8" ht="18.75" x14ac:dyDescent="0.35">
      <c r="B220" s="50"/>
      <c r="C220" s="50"/>
      <c r="D220" s="49"/>
      <c r="E220" s="51"/>
      <c r="F220" s="77"/>
      <c r="G220" s="328"/>
      <c r="H220" s="318"/>
    </row>
    <row r="221" spans="2:8" ht="18.75" x14ac:dyDescent="0.35">
      <c r="B221" s="50"/>
      <c r="C221" s="50"/>
      <c r="D221" s="49"/>
      <c r="E221" s="51"/>
      <c r="F221" s="77"/>
      <c r="G221" s="328"/>
      <c r="H221" s="318"/>
    </row>
    <row r="222" spans="2:8" ht="18.75" x14ac:dyDescent="0.35">
      <c r="B222" s="50"/>
      <c r="C222" s="50"/>
      <c r="D222" s="49"/>
      <c r="E222" s="51"/>
      <c r="F222" s="77"/>
      <c r="G222" s="328"/>
      <c r="H222" s="318"/>
    </row>
    <row r="223" spans="2:8" ht="18.75" x14ac:dyDescent="0.35">
      <c r="B223" s="50"/>
      <c r="C223" s="50"/>
      <c r="D223" s="49"/>
      <c r="E223" s="51"/>
      <c r="F223" s="77"/>
      <c r="G223" s="328"/>
      <c r="H223" s="318"/>
    </row>
    <row r="224" spans="2:8" ht="18.75" x14ac:dyDescent="0.35">
      <c r="B224" s="50"/>
      <c r="C224" s="50"/>
      <c r="D224" s="49"/>
      <c r="E224" s="51"/>
      <c r="F224" s="77"/>
      <c r="G224" s="328"/>
      <c r="H224" s="318"/>
    </row>
    <row r="225" spans="2:8" ht="18.75" x14ac:dyDescent="0.35">
      <c r="B225" s="50"/>
      <c r="C225" s="50"/>
      <c r="D225" s="49"/>
      <c r="E225" s="51"/>
      <c r="F225" s="77"/>
      <c r="G225" s="328"/>
      <c r="H225" s="318"/>
    </row>
    <row r="226" spans="2:8" ht="18.75" x14ac:dyDescent="0.35">
      <c r="B226" s="50"/>
      <c r="C226" s="50"/>
      <c r="D226" s="49"/>
      <c r="E226" s="51"/>
      <c r="F226" s="77"/>
      <c r="G226" s="328"/>
      <c r="H226" s="318"/>
    </row>
    <row r="227" spans="2:8" ht="18.75" x14ac:dyDescent="0.35">
      <c r="B227" s="50"/>
      <c r="C227" s="50"/>
      <c r="D227" s="49"/>
      <c r="E227" s="51"/>
      <c r="F227" s="77"/>
      <c r="G227" s="328"/>
      <c r="H227" s="318"/>
    </row>
    <row r="228" spans="2:8" ht="18.75" x14ac:dyDescent="0.35">
      <c r="B228" s="50"/>
      <c r="C228" s="50"/>
      <c r="D228" s="49"/>
      <c r="E228" s="51"/>
      <c r="F228" s="77"/>
      <c r="G228" s="328"/>
      <c r="H228" s="318"/>
    </row>
    <row r="229" spans="2:8" ht="18.75" x14ac:dyDescent="0.35">
      <c r="B229" s="50"/>
      <c r="C229" s="50"/>
      <c r="D229" s="49"/>
      <c r="E229" s="51"/>
      <c r="F229" s="77"/>
      <c r="G229" s="328"/>
      <c r="H229" s="318"/>
    </row>
    <row r="230" spans="2:8" ht="18.75" x14ac:dyDescent="0.35">
      <c r="B230" s="50"/>
      <c r="C230" s="50"/>
      <c r="D230" s="49"/>
      <c r="E230" s="51"/>
      <c r="F230" s="77"/>
      <c r="G230" s="328"/>
      <c r="H230" s="318"/>
    </row>
    <row r="231" spans="2:8" ht="18.75" x14ac:dyDescent="0.35">
      <c r="B231" s="50"/>
      <c r="C231" s="50"/>
      <c r="D231" s="49"/>
      <c r="E231" s="51"/>
      <c r="F231" s="77"/>
      <c r="G231" s="328"/>
      <c r="H231" s="318"/>
    </row>
    <row r="232" spans="2:8" ht="18.75" x14ac:dyDescent="0.35">
      <c r="B232" s="50"/>
      <c r="C232" s="50"/>
      <c r="D232" s="49"/>
      <c r="E232" s="51"/>
      <c r="F232" s="77"/>
      <c r="G232" s="328"/>
      <c r="H232" s="318"/>
    </row>
    <row r="233" spans="2:8" ht="18.75" x14ac:dyDescent="0.35">
      <c r="B233" s="50"/>
      <c r="C233" s="50"/>
      <c r="D233" s="49"/>
      <c r="E233" s="51"/>
      <c r="F233" s="77"/>
      <c r="G233" s="328"/>
      <c r="H233" s="318"/>
    </row>
    <row r="234" spans="2:8" ht="18.75" x14ac:dyDescent="0.35">
      <c r="B234" s="50"/>
      <c r="C234" s="50"/>
      <c r="D234" s="49"/>
      <c r="E234" s="51"/>
      <c r="F234" s="77"/>
      <c r="G234" s="328"/>
      <c r="H234" s="318"/>
    </row>
    <row r="235" spans="2:8" ht="18.75" x14ac:dyDescent="0.35">
      <c r="B235" s="50"/>
      <c r="C235" s="50"/>
      <c r="D235" s="49"/>
      <c r="E235" s="51"/>
      <c r="F235" s="77"/>
      <c r="G235" s="328"/>
      <c r="H235" s="318"/>
    </row>
    <row r="236" spans="2:8" ht="18.75" x14ac:dyDescent="0.35">
      <c r="B236" s="50"/>
      <c r="C236" s="50"/>
      <c r="D236" s="49"/>
      <c r="E236" s="51"/>
      <c r="F236" s="77"/>
      <c r="G236" s="328"/>
      <c r="H236" s="318"/>
    </row>
    <row r="237" spans="2:8" ht="18.75" x14ac:dyDescent="0.35">
      <c r="B237" s="50"/>
      <c r="C237" s="50"/>
      <c r="D237" s="49"/>
      <c r="E237" s="51"/>
      <c r="F237" s="77"/>
      <c r="G237" s="328"/>
      <c r="H237" s="318"/>
    </row>
    <row r="238" spans="2:8" ht="18.75" x14ac:dyDescent="0.35">
      <c r="B238" s="50"/>
      <c r="C238" s="50"/>
      <c r="D238" s="49"/>
      <c r="E238" s="51"/>
      <c r="F238" s="77"/>
      <c r="G238" s="328"/>
      <c r="H238" s="318"/>
    </row>
    <row r="239" spans="2:8" ht="18.75" x14ac:dyDescent="0.35">
      <c r="B239" s="50"/>
      <c r="C239" s="50"/>
      <c r="D239" s="49"/>
      <c r="E239" s="51"/>
      <c r="F239" s="77"/>
      <c r="G239" s="328"/>
      <c r="H239" s="318"/>
    </row>
  </sheetData>
  <sheetProtection algorithmName="SHA-512" hashValue="rE2GGDjRJp7NQJT0Dg6nvRmAyflL5DHUwDMjOG9cYzpFdTHgGe7F6jJoi3HA/0LoZgz149Lpsx+pbXQcFvTPqg==" saltValue="cok8sK+clj+G/MJavNO2bg==" spinCount="100000" sheet="1"/>
  <mergeCells count="64">
    <mergeCell ref="D76:G76"/>
    <mergeCell ref="D86:G86"/>
    <mergeCell ref="B1:H1"/>
    <mergeCell ref="B2:H2"/>
    <mergeCell ref="D4:H4"/>
    <mergeCell ref="D5:H5"/>
    <mergeCell ref="D6:H6"/>
    <mergeCell ref="B3:H3"/>
    <mergeCell ref="D44:H44"/>
    <mergeCell ref="D58:H58"/>
    <mergeCell ref="D11:H11"/>
    <mergeCell ref="D12:H12"/>
    <mergeCell ref="D13:H13"/>
    <mergeCell ref="D14:H14"/>
    <mergeCell ref="D43:G43"/>
    <mergeCell ref="D57:G57"/>
    <mergeCell ref="D7:H7"/>
    <mergeCell ref="D8:H8"/>
    <mergeCell ref="D9:H9"/>
    <mergeCell ref="D10:H10"/>
    <mergeCell ref="D15:H15"/>
    <mergeCell ref="D16:H16"/>
    <mergeCell ref="D17:H17"/>
    <mergeCell ref="B152:C152"/>
    <mergeCell ref="D152:G152"/>
    <mergeCell ref="B151:C151"/>
    <mergeCell ref="D147:G147"/>
    <mergeCell ref="D136:H136"/>
    <mergeCell ref="B139:H139"/>
    <mergeCell ref="D142:G142"/>
    <mergeCell ref="D143:G143"/>
    <mergeCell ref="D151:G151"/>
    <mergeCell ref="D138:G138"/>
    <mergeCell ref="B150:H150"/>
    <mergeCell ref="D144:G144"/>
    <mergeCell ref="D148:G148"/>
    <mergeCell ref="B145:H145"/>
    <mergeCell ref="D146:G146"/>
    <mergeCell ref="D119:G119"/>
    <mergeCell ref="D126:G126"/>
    <mergeCell ref="D135:G135"/>
    <mergeCell ref="D111:G111"/>
    <mergeCell ref="D112:G112"/>
    <mergeCell ref="D113:G113"/>
    <mergeCell ref="B115:H115"/>
    <mergeCell ref="D116:H116"/>
    <mergeCell ref="D120:H120"/>
    <mergeCell ref="D127:H127"/>
    <mergeCell ref="D100:H100"/>
    <mergeCell ref="B103:H103"/>
    <mergeCell ref="B99:G99"/>
    <mergeCell ref="B102:G102"/>
    <mergeCell ref="D18:H18"/>
    <mergeCell ref="D19:H19"/>
    <mergeCell ref="B31:G31"/>
    <mergeCell ref="B97:G97"/>
    <mergeCell ref="B32:H32"/>
    <mergeCell ref="D33:H33"/>
    <mergeCell ref="D68:H68"/>
    <mergeCell ref="D73:H73"/>
    <mergeCell ref="D67:G67"/>
    <mergeCell ref="D72:G72"/>
    <mergeCell ref="D77:H77"/>
    <mergeCell ref="D87:H87"/>
  </mergeCells>
  <pageMargins left="0.70866141732283472" right="0.70866141732283472" top="0.74803149606299213" bottom="0.74803149606299213" header="0.31496062992125984" footer="0.31496062992125984"/>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
  <sheetViews>
    <sheetView workbookViewId="0">
      <selection activeCell="B2" sqref="B2:H2"/>
    </sheetView>
  </sheetViews>
  <sheetFormatPr defaultRowHeight="15" x14ac:dyDescent="0.25"/>
  <cols>
    <col min="8" max="8" width="23.7109375" style="381" customWidth="1"/>
  </cols>
  <sheetData>
    <row r="1" spans="2:8" ht="15.75" thickBot="1" x14ac:dyDescent="0.3"/>
    <row r="2" spans="2:8" s="1" customFormat="1" ht="107.25" customHeight="1" thickBot="1" x14ac:dyDescent="0.3">
      <c r="B2" s="576" t="s">
        <v>371</v>
      </c>
      <c r="C2" s="577"/>
      <c r="D2" s="577"/>
      <c r="E2" s="577"/>
      <c r="F2" s="577"/>
      <c r="G2" s="577"/>
      <c r="H2" s="578"/>
    </row>
    <row r="3" spans="2:8" ht="35.25" customHeight="1" thickBot="1" x14ac:dyDescent="0.5">
      <c r="B3" s="579" t="s">
        <v>255</v>
      </c>
      <c r="C3" s="580"/>
      <c r="D3" s="580"/>
      <c r="E3" s="580"/>
      <c r="F3" s="580"/>
      <c r="G3" s="580"/>
      <c r="H3" s="581"/>
    </row>
    <row r="4" spans="2:8" ht="21.75" customHeight="1" thickBot="1" x14ac:dyDescent="0.4">
      <c r="B4" s="586" t="s">
        <v>43</v>
      </c>
      <c r="C4" s="509"/>
      <c r="D4" s="509"/>
      <c r="E4" s="509"/>
      <c r="F4" s="509"/>
      <c r="G4" s="583"/>
      <c r="H4" s="322">
        <f>'Општина Неготино'!H132</f>
        <v>0</v>
      </c>
    </row>
    <row r="5" spans="2:8" ht="21.75" customHeight="1" thickBot="1" x14ac:dyDescent="0.4">
      <c r="B5" s="586" t="s">
        <v>57</v>
      </c>
      <c r="C5" s="509"/>
      <c r="D5" s="509"/>
      <c r="E5" s="509"/>
      <c r="F5" s="509"/>
      <c r="G5" s="583"/>
      <c r="H5" s="322">
        <f>'Општина Богданци'!H494</f>
        <v>0</v>
      </c>
    </row>
    <row r="6" spans="2:8" ht="22.5" customHeight="1" thickBot="1" x14ac:dyDescent="0.4">
      <c r="B6" s="586" t="s">
        <v>58</v>
      </c>
      <c r="C6" s="509"/>
      <c r="D6" s="509"/>
      <c r="E6" s="509"/>
      <c r="F6" s="509"/>
      <c r="G6" s="583"/>
      <c r="H6" s="322">
        <f>'Општина Конче'!H152</f>
        <v>0</v>
      </c>
    </row>
    <row r="7" spans="2:8" ht="31.5" customHeight="1" thickBot="1" x14ac:dyDescent="0.5">
      <c r="B7" s="587" t="s">
        <v>256</v>
      </c>
      <c r="C7" s="588"/>
      <c r="D7" s="588"/>
      <c r="E7" s="588"/>
      <c r="F7" s="588"/>
      <c r="G7" s="589"/>
      <c r="H7" s="322">
        <f>SUM(H4:H6)</f>
        <v>0</v>
      </c>
    </row>
    <row r="8" spans="2:8" ht="42" customHeight="1" thickBot="1" x14ac:dyDescent="0.4">
      <c r="B8" s="582" t="s">
        <v>257</v>
      </c>
      <c r="C8" s="509"/>
      <c r="D8" s="509"/>
      <c r="E8" s="509"/>
      <c r="F8" s="509"/>
      <c r="G8" s="583"/>
      <c r="H8" s="322">
        <f>H7*10%</f>
        <v>0</v>
      </c>
    </row>
    <row r="9" spans="2:8" ht="49.5" customHeight="1" thickBot="1" x14ac:dyDescent="0.5">
      <c r="B9" s="584" t="s">
        <v>258</v>
      </c>
      <c r="C9" s="585"/>
      <c r="D9" s="585"/>
      <c r="E9" s="585"/>
      <c r="F9" s="585"/>
      <c r="G9" s="585"/>
      <c r="H9" s="382">
        <f>H7+H8</f>
        <v>0</v>
      </c>
    </row>
    <row r="12" spans="2:8" s="1" customFormat="1" ht="30" customHeight="1" x14ac:dyDescent="0.35">
      <c r="B12" s="274" t="s">
        <v>238</v>
      </c>
      <c r="C12" s="386"/>
      <c r="D12" s="387"/>
      <c r="E12" s="277"/>
      <c r="F12" s="388"/>
      <c r="G12" s="389"/>
      <c r="H12" s="390"/>
    </row>
    <row r="13" spans="2:8" s="1" customFormat="1" ht="30" customHeight="1" x14ac:dyDescent="0.35">
      <c r="B13" s="274" t="s">
        <v>239</v>
      </c>
      <c r="C13" s="386"/>
      <c r="D13" s="387"/>
      <c r="E13" s="277"/>
      <c r="F13" s="388"/>
      <c r="G13" s="389"/>
      <c r="H13" s="390"/>
    </row>
    <row r="14" spans="2:8" s="1" customFormat="1" ht="30" customHeight="1" x14ac:dyDescent="0.35">
      <c r="B14" s="274" t="s">
        <v>240</v>
      </c>
      <c r="C14" s="386"/>
      <c r="D14" s="387"/>
      <c r="E14" s="277"/>
      <c r="F14" s="388"/>
      <c r="G14" s="389"/>
      <c r="H14" s="390"/>
    </row>
  </sheetData>
  <sheetProtection algorithmName="SHA-512" hashValue="EnEOhfXF0k3AmWUWAzu5e6DFG+uKawTOHWaVr5ujjXot1Q0wB+If6PhzIRJzfE41UloQp5cf7F2YkFAl3MpEWw==" saltValue="LoTS4c5KZXEV6g3fthNCGA==" spinCount="100000" sheet="1" objects="1" scenarios="1"/>
  <mergeCells count="8">
    <mergeCell ref="B2:H2"/>
    <mergeCell ref="B3:H3"/>
    <mergeCell ref="B8:G8"/>
    <mergeCell ref="B9:G9"/>
    <mergeCell ref="B4:G4"/>
    <mergeCell ref="B5:G5"/>
    <mergeCell ref="B6:G6"/>
    <mergeCell ref="B7:G7"/>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Општина Неготино</vt:lpstr>
      <vt:lpstr>Општина Богданци</vt:lpstr>
      <vt:lpstr>Општина Конче</vt:lpstr>
      <vt:lpstr>Тендер 1 - Дел 5 - Рекапитулар</vt:lpstr>
      <vt:lpstr>'Општина Богданци'!Print_Area</vt:lpstr>
      <vt:lpstr>'Општина Конче'!Print_Area</vt:lpstr>
      <vt:lpstr>'Општина Неготино'!Print_Area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2020-07-09T09:41:58Z</cp:lastPrinted>
  <dcterms:created xsi:type="dcterms:W3CDTF">2020-01-03T12:32:25Z</dcterms:created>
  <dcterms:modified xsi:type="dcterms:W3CDTF">2020-07-09T09:43:45Z</dcterms:modified>
</cp:coreProperties>
</file>